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8205" windowHeight="8010"/>
  </bookViews>
  <sheets>
    <sheet name="на 01.01.2023" sheetId="3" r:id="rId1"/>
  </sheets>
  <definedNames>
    <definedName name="_xlnm.Print_Area" localSheetId="0">'на 01.01.2023'!$A$1:$I$56</definedName>
  </definedNames>
  <calcPr calcId="162913" iterate="1"/>
</workbook>
</file>

<file path=xl/calcChain.xml><?xml version="1.0" encoding="utf-8"?>
<calcChain xmlns="http://schemas.openxmlformats.org/spreadsheetml/2006/main">
  <c r="I10" i="3" l="1"/>
  <c r="F55" i="3" l="1"/>
  <c r="F42" i="3"/>
  <c r="F24" i="3"/>
  <c r="F21" i="3"/>
  <c r="F13" i="3"/>
  <c r="G29" i="3" l="1"/>
  <c r="F29" i="3"/>
  <c r="E29" i="3"/>
  <c r="G53" i="3"/>
  <c r="F53" i="3"/>
  <c r="E53" i="3"/>
  <c r="D53" i="3"/>
  <c r="G51" i="3"/>
  <c r="F51" i="3"/>
  <c r="E51" i="3"/>
  <c r="D51" i="3"/>
  <c r="G49" i="3"/>
  <c r="F49" i="3"/>
  <c r="E49" i="3"/>
  <c r="D49" i="3"/>
  <c r="G45" i="3"/>
  <c r="F45" i="3"/>
  <c r="E45" i="3"/>
  <c r="D45" i="3"/>
  <c r="G40" i="3"/>
  <c r="F40" i="3"/>
  <c r="E40" i="3"/>
  <c r="D40" i="3"/>
  <c r="G37" i="3"/>
  <c r="F37" i="3"/>
  <c r="E37" i="3"/>
  <c r="D37" i="3"/>
  <c r="G35" i="3"/>
  <c r="F35" i="3"/>
  <c r="E35" i="3"/>
  <c r="D35" i="3"/>
  <c r="D29" i="3"/>
  <c r="G26" i="3"/>
  <c r="F26" i="3"/>
  <c r="E26" i="3"/>
  <c r="D26" i="3"/>
  <c r="G22" i="3"/>
  <c r="F22" i="3"/>
  <c r="E22" i="3"/>
  <c r="D22" i="3"/>
  <c r="G18" i="3"/>
  <c r="F18" i="3"/>
  <c r="E18" i="3"/>
  <c r="D18" i="3"/>
  <c r="F15" i="3"/>
  <c r="E15" i="3"/>
  <c r="D15" i="3"/>
  <c r="G15" i="3"/>
  <c r="D6" i="3"/>
  <c r="E6" i="3"/>
  <c r="I15" i="3" l="1"/>
  <c r="I56" i="3"/>
  <c r="H56" i="3"/>
  <c r="I55" i="3"/>
  <c r="H55" i="3"/>
  <c r="I54" i="3"/>
  <c r="H54" i="3"/>
  <c r="I53" i="3"/>
  <c r="H53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H27" i="3"/>
  <c r="I26" i="3"/>
  <c r="H26" i="3"/>
  <c r="I25" i="3"/>
  <c r="H25" i="3"/>
  <c r="I24" i="3"/>
  <c r="H24" i="3"/>
  <c r="I23" i="3"/>
  <c r="H23" i="3"/>
  <c r="I21" i="3"/>
  <c r="H21" i="3"/>
  <c r="I20" i="3"/>
  <c r="H20" i="3"/>
  <c r="I19" i="3"/>
  <c r="H19" i="3"/>
  <c r="I17" i="3"/>
  <c r="H17" i="3"/>
  <c r="I16" i="3"/>
  <c r="H16" i="3"/>
  <c r="G6" i="3"/>
  <c r="G5" i="3" s="1"/>
  <c r="F6" i="3"/>
  <c r="I14" i="3" l="1"/>
  <c r="H14" i="3"/>
  <c r="H13" i="3"/>
  <c r="H12" i="3"/>
  <c r="I11" i="3"/>
  <c r="H11" i="3"/>
  <c r="H10" i="3"/>
  <c r="I9" i="3"/>
  <c r="H9" i="3"/>
  <c r="I8" i="3"/>
  <c r="H8" i="3"/>
  <c r="I7" i="3"/>
  <c r="H7" i="3"/>
  <c r="D5" i="3" l="1"/>
  <c r="F5" i="3" l="1"/>
  <c r="E5" i="3"/>
  <c r="G59" i="3" l="1"/>
  <c r="H22" i="3" l="1"/>
  <c r="H18" i="3"/>
  <c r="H15" i="3"/>
  <c r="H6" i="3"/>
  <c r="G60" i="3" l="1"/>
  <c r="H5" i="3" l="1"/>
  <c r="I22" i="3"/>
  <c r="I18" i="3"/>
  <c r="I6" i="3"/>
  <c r="I5" i="3" l="1"/>
</calcChain>
</file>

<file path=xl/sharedStrings.xml><?xml version="1.0" encoding="utf-8"?>
<sst xmlns="http://schemas.openxmlformats.org/spreadsheetml/2006/main" count="170" uniqueCount="80">
  <si>
    <t xml:space="preserve">Расходы бюджета - ВСЕГО ,               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</si>
  <si>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</si>
  <si>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</si>
  <si>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</si>
  <si>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</si>
  <si>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</si>
  <si>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</si>
  <si>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</si>
  <si>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</si>
  <si>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Культура, кинематография</t>
  </si>
  <si>
    <t>Здравоохранение</t>
  </si>
  <si>
    <t>Средства массвой информации</t>
  </si>
  <si>
    <t>Обслуживание государственного имуниципального долга</t>
  </si>
  <si>
    <t>Межбюджетные трансферты общего характера бюджетам бюджетной системы Российской Федерации</t>
  </si>
  <si>
    <t>Расходы на социальную сферу</t>
  </si>
  <si>
    <t xml:space="preserve">% направления </t>
  </si>
  <si>
    <t>Наименование  показателя</t>
  </si>
  <si>
    <t>раздел</t>
  </si>
  <si>
    <t>подраздел</t>
  </si>
  <si>
    <t>Код БК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</si>
  <si>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</si>
  <si>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</si>
  <si>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</si>
  <si>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</si>
  <si>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</si>
  <si>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</si>
  <si>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</si>
  <si>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</si>
  <si>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</si>
  <si>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</si>
  <si>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02</t>
  </si>
  <si>
    <t>03</t>
  </si>
  <si>
    <t>04</t>
  </si>
  <si>
    <t>05</t>
  </si>
  <si>
    <t>06</t>
  </si>
  <si>
    <t>07</t>
  </si>
  <si>
    <t>11</t>
  </si>
  <si>
    <t>13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</si>
  <si>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</si>
  <si>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</si>
  <si>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</si>
  <si>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10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</si>
  <si>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</si>
  <si>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</si>
  <si>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</si>
  <si>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</si>
  <si>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09</t>
  </si>
  <si>
    <t>Жилищное хозяйство</t>
  </si>
  <si>
    <t>Коммунальное хозяйство</t>
  </si>
  <si>
    <t>Благоустройство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</si>
  <si>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</si>
  <si>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</si>
  <si>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</si>
  <si>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</si>
  <si>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</si>
  <si>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</si>
  <si>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</si>
  <si>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08</t>
  </si>
  <si>
    <t>Культура</t>
  </si>
  <si>
    <t>Пенсионное обеспечение</t>
  </si>
  <si>
    <t>Социальное обеспечение населения</t>
  </si>
  <si>
    <t>Охрана семьи и детства</t>
  </si>
  <si>
    <t>Санитарно-эпидемиологическое благополучие</t>
  </si>
  <si>
    <t>Другие вопросы в области здравоохранения</t>
  </si>
  <si>
    <t>Массовый спорт</t>
  </si>
  <si>
    <t>Спорт высших достижений</t>
  </si>
  <si>
    <t>Другие вопросы в области физической культуры и спорта</t>
  </si>
  <si>
    <t>Другие вопросы в области средств массовой информации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</si>
  <si>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</si>
  <si>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</si>
  <si>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</si>
  <si>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Другие вопросы в области социальной политики</t>
  </si>
  <si>
    <t xml:space="preserve"> %  исполнения к уточненному  плану</t>
  </si>
  <si>
    <t>Фактическое исполнение  за 2021 год     (тыс. руб.)</t>
  </si>
  <si>
    <t>Первоначальный утвержденный бюджет                            на год (тыс. руб.)</t>
  </si>
  <si>
    <t>Уточненные бюджетные назначения на  год                    (тыс. руб.)</t>
  </si>
  <si>
    <t>Фактическое исполнение за год                    (тыс. руб.)</t>
  </si>
  <si>
    <t xml:space="preserve">2022 год </t>
  </si>
  <si>
    <t>Аналитические сведения о расходах бюджета Вологодского муниципального района за 2022 год</t>
  </si>
  <si>
    <t xml:space="preserve"> %  роста / снижения             за 2022 год к    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</si>
</sst>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color indexed="8"/>
      <name val="Calibri"/>
      <family val="2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65" fontId="2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view="pageBreakPreview" zoomScale="60" zoomScaleNormal="100" workbookViewId="0">
      <selection activeCell="A12" sqref="A12"/>
    </sheetView>
  </sheetViews>
  <sheetFormatPr defaultRowHeight="15" x14ac:dyDescent="0.25"/>
  <cols>
    <col min="1" max="1" width="46.140625" customWidth="1"/>
    <col min="2" max="3" width="12.7109375" style="20" customWidth="1"/>
    <col min="4" max="4" width="15.42578125" style="7" customWidth="1"/>
    <col min="5" max="5" width="18.140625" customWidth="1"/>
    <col min="6" max="6" width="14.28515625" bestFit="1" customWidth="1"/>
    <col min="7" max="7" width="15" style="7" customWidth="1"/>
    <col min="8" max="8" width="15.5703125" customWidth="1"/>
    <col min="9" max="9" width="15" customWidth="1"/>
  </cols>
  <sheetData>
    <row r="1" spans="1:9" ht="28.15" customHeight="1" x14ac:dyDescent="0.3">
      <c r="A1" s="42" t="s">
        <v>78</v>
      </c>
      <c r="B1" s="43"/>
      <c r="C1" s="43"/>
      <c r="D1" s="43"/>
      <c r="E1" s="43"/>
      <c r="F1" s="43"/>
      <c r="G1" s="43"/>
      <c r="H1" s="43"/>
      <c r="I1" s="43"/>
    </row>
    <row r="2" spans="1:9" ht="20.45" customHeight="1" x14ac:dyDescent="0.3">
      <c r="A2" s="40"/>
      <c r="B2" s="41"/>
      <c r="C2" s="41"/>
      <c r="D2" s="41"/>
      <c r="E2" s="41"/>
      <c r="F2" s="41"/>
      <c r="G2" s="41"/>
      <c r="H2" s="41"/>
      <c r="I2" s="41"/>
    </row>
    <row r="3" spans="1:9" s="55" customFormat="1" ht="19.5" customHeight="1" x14ac:dyDescent="0.25">
      <c r="A3" s="44" t="s">
        <v>16</v>
      </c>
      <c r="B3" s="45" t="s">
        <v>19</v>
      </c>
      <c r="C3" s="54"/>
      <c r="D3" s="46" t="s">
        <v>73</v>
      </c>
      <c r="E3" s="47" t="s">
        <v>77</v>
      </c>
      <c r="F3" s="48"/>
      <c r="G3" s="48"/>
      <c r="H3" s="48"/>
      <c r="I3" s="48"/>
    </row>
    <row r="4" spans="1:9" s="55" customFormat="1" ht="91.5" customHeight="1" x14ac:dyDescent="0.25">
      <c r="A4" s="49"/>
      <c r="B4" s="50" t="s">
        <v>17</v>
      </c>
      <c r="C4" s="50" t="s">
        <v>18</v>
      </c>
      <c r="D4" s="46"/>
      <c r="E4" s="51" t="s">
        <v>74</v>
      </c>
      <c r="F4" s="52" t="s">
        <v>75</v>
      </c>
      <c r="G4" s="52" t="s">
        <v>76</v>
      </c>
      <c r="H4" s="53" t="s">
        <v>72</v>
      </c>
      <c r="I4" s="53" t="s">
        <v>79</v>
      </c>
    </row>
    <row r="5" spans="1:9" ht="15.75" x14ac:dyDescent="0.25">
      <c r="A5" s="4" t="s">
        <v>0</v>
      </c>
      <c r="B5" s="15" t="s">
        <v>21</v>
      </c>
      <c r="C5" s="15" t="s">
        <v>21</v>
      </c>
      <c r="D5" s="10">
        <f>D6+D15+D18+D22+D26+D29+D35+D37+D40+D45+D49+D51+D53</f>
        <v>1814285.32</v>
      </c>
      <c r="E5" s="10">
        <f>E6+E15+E18+E22+E26+E29+E35+E37+E40+E45+E49+E51+E53</f>
        <v>2312102.0000000005</v>
      </c>
      <c r="F5" s="11">
        <f>F6+F15+F18+F22+F26+F29+F35+F37+F40+F45+F49+F51+F53</f>
        <v>2251720.1000000006</v>
      </c>
      <c r="G5" s="34">
        <f>G6+G15+G18+G22+G26+G29+G35+G37+G40+G45+G49+G51+G53</f>
        <v>2200675.2999999998</v>
      </c>
      <c r="H5" s="12">
        <f>G5/F5</f>
        <v>0.97733075260997104</v>
      </c>
      <c r="I5" s="13">
        <f>(G5/D5)</f>
        <v>1.2129709014015502</v>
      </c>
    </row>
    <row r="6" spans="1:9" ht="19.149999999999999" customHeight="1" x14ac:dyDescent="0.25">
      <c r="A6" s="23" t="s">
        <v>1</v>
      </c>
      <c r="B6" s="33" t="s">
        <v>20</v>
      </c>
      <c r="C6" s="33" t="s">
        <v>21</v>
      </c>
      <c r="D6" s="11">
        <f>D7+D8+D9+D10+D11+D12+D13+D14</f>
        <v>201022.40999999997</v>
      </c>
      <c r="E6" s="11">
        <f>E7+E8+E9+E10+E11+E12+E13+E14</f>
        <v>197759.5</v>
      </c>
      <c r="F6" s="11">
        <f>F7+F8+F9+F10+F11+F12+F13+F14</f>
        <v>240496</v>
      </c>
      <c r="G6" s="34">
        <f>G7+G8+G9+G10+G11+G12+G13+G14</f>
        <v>233751</v>
      </c>
      <c r="H6" s="12">
        <f t="shared" ref="H6:H56" si="0">G6/F6</f>
        <v>0.97195379548932204</v>
      </c>
      <c r="I6" s="13">
        <f t="shared" ref="I6:I56" si="1">(G6/D6)</f>
        <v>1.1628106537972558</v>
      </c>
    </row>
    <row r="7" spans="1:9" ht="52.15" customHeight="1" x14ac:dyDescent="0.25">
      <c r="A7" s="21" t="s">
        <v>22</v>
      </c>
      <c r="B7" s="16" t="s">
        <v>20</v>
      </c>
      <c r="C7" s="16" t="s">
        <v>30</v>
      </c>
      <c r="D7" s="39">
        <v>4421.0600000000004</v>
      </c>
      <c r="E7" s="1">
        <v>4496.7</v>
      </c>
      <c r="F7" s="38">
        <v>7546.7</v>
      </c>
      <c r="G7" s="35">
        <v>7436</v>
      </c>
      <c r="H7" s="8">
        <f t="shared" ref="H7:H14" si="2">G7/F7</f>
        <v>0.9853313368757205</v>
      </c>
      <c r="I7" s="6">
        <f t="shared" ref="I7:I14" si="3">(G7/D7)</f>
        <v>1.6819495777030846</v>
      </c>
    </row>
    <row r="8" spans="1:9" ht="75" customHeight="1" x14ac:dyDescent="0.25">
      <c r="A8" s="21" t="s">
        <v>23</v>
      </c>
      <c r="B8" s="16" t="s">
        <v>20</v>
      </c>
      <c r="C8" s="16" t="s">
        <v>31</v>
      </c>
      <c r="D8" s="39">
        <v>8457.26</v>
      </c>
      <c r="E8" s="1">
        <v>8697</v>
      </c>
      <c r="F8" s="38">
        <v>11899.3</v>
      </c>
      <c r="G8" s="35">
        <v>11451</v>
      </c>
      <c r="H8" s="8">
        <f t="shared" si="2"/>
        <v>0.9623255149462574</v>
      </c>
      <c r="I8" s="6">
        <f t="shared" si="3"/>
        <v>1.3539846238616289</v>
      </c>
    </row>
    <row r="9" spans="1:9" ht="84.6" customHeight="1" x14ac:dyDescent="0.25">
      <c r="A9" s="21" t="s">
        <v>24</v>
      </c>
      <c r="B9" s="16" t="s">
        <v>20</v>
      </c>
      <c r="C9" s="16" t="s">
        <v>32</v>
      </c>
      <c r="D9" s="39">
        <v>66606.95</v>
      </c>
      <c r="E9" s="1">
        <v>71000.600000000006</v>
      </c>
      <c r="F9" s="38">
        <v>76922.399999999994</v>
      </c>
      <c r="G9" s="35">
        <v>75517.8</v>
      </c>
      <c r="H9" s="8">
        <f t="shared" si="2"/>
        <v>0.9817400393123461</v>
      </c>
      <c r="I9" s="6">
        <f t="shared" si="3"/>
        <v>1.1337825857511867</v>
      </c>
    </row>
    <row r="10" spans="1:9" ht="18.75" x14ac:dyDescent="0.25">
      <c r="A10" s="21" t="s">
        <v>25</v>
      </c>
      <c r="B10" s="16" t="s">
        <v>20</v>
      </c>
      <c r="C10" s="16" t="s">
        <v>33</v>
      </c>
      <c r="D10" s="39">
        <v>18.399999999999999</v>
      </c>
      <c r="E10" s="1">
        <v>55.7</v>
      </c>
      <c r="F10" s="38">
        <v>55.7</v>
      </c>
      <c r="G10" s="35">
        <v>55.7</v>
      </c>
      <c r="H10" s="8">
        <f t="shared" si="2"/>
        <v>1</v>
      </c>
      <c r="I10" s="6">
        <f t="shared" si="3"/>
        <v>3.0271739130434785</v>
      </c>
    </row>
    <row r="11" spans="1:9" ht="63" x14ac:dyDescent="0.25">
      <c r="A11" s="21" t="s">
        <v>26</v>
      </c>
      <c r="B11" s="16" t="s">
        <v>20</v>
      </c>
      <c r="C11" s="16" t="s">
        <v>34</v>
      </c>
      <c r="D11" s="39">
        <v>13487.32</v>
      </c>
      <c r="E11" s="1">
        <v>15828.9</v>
      </c>
      <c r="F11" s="38">
        <v>16112.7</v>
      </c>
      <c r="G11" s="35">
        <v>15372.4</v>
      </c>
      <c r="H11" s="8">
        <f t="shared" si="2"/>
        <v>0.95405487596740457</v>
      </c>
      <c r="I11" s="6">
        <f t="shared" si="3"/>
        <v>1.1397668328474448</v>
      </c>
    </row>
    <row r="12" spans="1:9" ht="31.5" x14ac:dyDescent="0.25">
      <c r="A12" s="21" t="s">
        <v>27</v>
      </c>
      <c r="B12" s="16" t="s">
        <v>20</v>
      </c>
      <c r="C12" s="16" t="s">
        <v>35</v>
      </c>
      <c r="D12" s="38"/>
      <c r="E12" s="1">
        <v>0</v>
      </c>
      <c r="F12" s="38">
        <v>5756.3</v>
      </c>
      <c r="G12" s="35">
        <v>5756.3</v>
      </c>
      <c r="H12" s="8">
        <f t="shared" si="2"/>
        <v>1</v>
      </c>
      <c r="I12" s="6"/>
    </row>
    <row r="13" spans="1:9" ht="18.75" x14ac:dyDescent="0.25">
      <c r="A13" s="21" t="s">
        <v>28</v>
      </c>
      <c r="B13" s="16" t="s">
        <v>20</v>
      </c>
      <c r="C13" s="16" t="s">
        <v>36</v>
      </c>
      <c r="D13" s="39">
        <v>0</v>
      </c>
      <c r="E13" s="1">
        <v>2600</v>
      </c>
      <c r="F13" s="38">
        <f>1082.7-43.8</f>
        <v>1038.9000000000001</v>
      </c>
      <c r="G13" s="35">
        <v>0</v>
      </c>
      <c r="H13" s="8">
        <f t="shared" si="2"/>
        <v>0</v>
      </c>
      <c r="I13" s="6"/>
    </row>
    <row r="14" spans="1:9" ht="27" customHeight="1" x14ac:dyDescent="0.25">
      <c r="A14" s="21" t="s">
        <v>29</v>
      </c>
      <c r="B14" s="16" t="s">
        <v>20</v>
      </c>
      <c r="C14" s="16" t="s">
        <v>37</v>
      </c>
      <c r="D14" s="39">
        <v>108031.42</v>
      </c>
      <c r="E14" s="1">
        <v>95080.6</v>
      </c>
      <c r="F14" s="38">
        <v>121164</v>
      </c>
      <c r="G14" s="35">
        <v>118161.8</v>
      </c>
      <c r="H14" s="8">
        <f t="shared" si="2"/>
        <v>0.9752220131392163</v>
      </c>
      <c r="I14" s="6">
        <f t="shared" si="3"/>
        <v>1.093772533953548</v>
      </c>
    </row>
    <row r="15" spans="1:9" ht="35.450000000000003" customHeight="1" x14ac:dyDescent="0.25">
      <c r="A15" s="22" t="s">
        <v>2</v>
      </c>
      <c r="B15" s="24" t="s">
        <v>31</v>
      </c>
      <c r="C15" s="24" t="s">
        <v>21</v>
      </c>
      <c r="D15" s="11">
        <f t="shared" ref="D15:F15" si="4">SUM(D16:D17)</f>
        <v>1039.33</v>
      </c>
      <c r="E15" s="11">
        <f t="shared" si="4"/>
        <v>1517.8</v>
      </c>
      <c r="F15" s="11">
        <f t="shared" si="4"/>
        <v>2251.1</v>
      </c>
      <c r="G15" s="34">
        <f>SUM(G16:G17)</f>
        <v>2239.1</v>
      </c>
      <c r="H15" s="12">
        <f t="shared" si="0"/>
        <v>0.99466927279996442</v>
      </c>
      <c r="I15" s="6">
        <f t="shared" ref="I15:I17" si="5">(G15/D15)</f>
        <v>2.1543686798225781</v>
      </c>
    </row>
    <row r="16" spans="1:9" ht="60" customHeight="1" x14ac:dyDescent="0.25">
      <c r="A16" s="2" t="s">
        <v>38</v>
      </c>
      <c r="B16" s="17" t="s">
        <v>31</v>
      </c>
      <c r="C16" s="17" t="s">
        <v>41</v>
      </c>
      <c r="D16" s="39">
        <v>711.09</v>
      </c>
      <c r="E16" s="1">
        <v>326</v>
      </c>
      <c r="F16" s="38">
        <v>1105</v>
      </c>
      <c r="G16" s="35">
        <v>1095.0999999999999</v>
      </c>
      <c r="H16" s="8">
        <f t="shared" si="0"/>
        <v>0.99104072398190035</v>
      </c>
      <c r="I16" s="6">
        <f t="shared" si="5"/>
        <v>1.5400300946434344</v>
      </c>
    </row>
    <row r="17" spans="1:9" ht="46.15" customHeight="1" x14ac:dyDescent="0.25">
      <c r="A17" s="2" t="s">
        <v>39</v>
      </c>
      <c r="B17" s="17" t="s">
        <v>31</v>
      </c>
      <c r="C17" s="17" t="s">
        <v>40</v>
      </c>
      <c r="D17" s="39">
        <v>328.24</v>
      </c>
      <c r="E17" s="1">
        <v>1191.8</v>
      </c>
      <c r="F17" s="38">
        <v>1146.0999999999999</v>
      </c>
      <c r="G17" s="35">
        <v>1144</v>
      </c>
      <c r="H17" s="8">
        <f t="shared" si="0"/>
        <v>0.99816769915365156</v>
      </c>
      <c r="I17" s="6">
        <f t="shared" si="5"/>
        <v>3.4852546916890081</v>
      </c>
    </row>
    <row r="18" spans="1:9" ht="24.6" customHeight="1" x14ac:dyDescent="0.25">
      <c r="A18" s="14" t="s">
        <v>3</v>
      </c>
      <c r="B18" s="25" t="s">
        <v>32</v>
      </c>
      <c r="C18" s="25" t="s">
        <v>21</v>
      </c>
      <c r="D18" s="11">
        <f>SUM(D19:D21)</f>
        <v>211950.91</v>
      </c>
      <c r="E18" s="11">
        <f t="shared" ref="E18:G18" si="6">SUM(E19:E21)</f>
        <v>393680.8</v>
      </c>
      <c r="F18" s="11">
        <f t="shared" si="6"/>
        <v>127513.90000000001</v>
      </c>
      <c r="G18" s="34">
        <f t="shared" si="6"/>
        <v>119521.9</v>
      </c>
      <c r="H18" s="12">
        <f t="shared" si="0"/>
        <v>0.93732447991944401</v>
      </c>
      <c r="I18" s="13">
        <f t="shared" si="1"/>
        <v>0.56391312497785451</v>
      </c>
    </row>
    <row r="19" spans="1:9" ht="24" customHeight="1" x14ac:dyDescent="0.25">
      <c r="A19" s="21" t="s">
        <v>42</v>
      </c>
      <c r="B19" s="18" t="s">
        <v>32</v>
      </c>
      <c r="C19" s="18" t="s">
        <v>33</v>
      </c>
      <c r="D19" s="39">
        <v>192.9</v>
      </c>
      <c r="E19" s="1">
        <v>310</v>
      </c>
      <c r="F19" s="38">
        <v>267</v>
      </c>
      <c r="G19" s="35">
        <v>240.2</v>
      </c>
      <c r="H19" s="8">
        <f t="shared" si="0"/>
        <v>0.89962546816479394</v>
      </c>
      <c r="I19" s="6">
        <f t="shared" si="1"/>
        <v>1.2452047693105235</v>
      </c>
    </row>
    <row r="20" spans="1:9" ht="21.6" customHeight="1" x14ac:dyDescent="0.25">
      <c r="A20" s="21" t="s">
        <v>43</v>
      </c>
      <c r="B20" s="18" t="s">
        <v>32</v>
      </c>
      <c r="C20" s="18" t="s">
        <v>46</v>
      </c>
      <c r="D20" s="39">
        <v>206978.85</v>
      </c>
      <c r="E20" s="1">
        <v>380075.7</v>
      </c>
      <c r="F20" s="38">
        <v>113273.1</v>
      </c>
      <c r="G20" s="35">
        <v>110243.2</v>
      </c>
      <c r="H20" s="8">
        <f t="shared" si="0"/>
        <v>0.97325137212630353</v>
      </c>
      <c r="I20" s="6">
        <f t="shared" si="1"/>
        <v>0.53263026632914423</v>
      </c>
    </row>
    <row r="21" spans="1:9" ht="38.450000000000003" customHeight="1" x14ac:dyDescent="0.25">
      <c r="A21" s="21" t="s">
        <v>44</v>
      </c>
      <c r="B21" s="18" t="s">
        <v>32</v>
      </c>
      <c r="C21" s="18" t="s">
        <v>45</v>
      </c>
      <c r="D21" s="39">
        <v>4779.16</v>
      </c>
      <c r="E21" s="1">
        <v>13295.1</v>
      </c>
      <c r="F21" s="38">
        <f>14052.6-78.8</f>
        <v>13973.800000000001</v>
      </c>
      <c r="G21" s="35">
        <v>9038.5</v>
      </c>
      <c r="H21" s="8">
        <f t="shared" si="0"/>
        <v>0.64681761582389896</v>
      </c>
      <c r="I21" s="6">
        <f t="shared" si="1"/>
        <v>1.8912319319713089</v>
      </c>
    </row>
    <row r="22" spans="1:9" ht="19.899999999999999" customHeight="1" x14ac:dyDescent="0.25">
      <c r="A22" s="14" t="s">
        <v>4</v>
      </c>
      <c r="B22" s="18" t="s">
        <v>33</v>
      </c>
      <c r="C22" s="18" t="s">
        <v>21</v>
      </c>
      <c r="D22" s="11">
        <f>SUM(D23:D25)</f>
        <v>42323.520000000004</v>
      </c>
      <c r="E22" s="11">
        <f t="shared" ref="E22:G22" si="7">SUM(E23:E25)</f>
        <v>201791.3</v>
      </c>
      <c r="F22" s="11">
        <f t="shared" si="7"/>
        <v>226737.3</v>
      </c>
      <c r="G22" s="34">
        <f t="shared" si="7"/>
        <v>204130.1</v>
      </c>
      <c r="H22" s="12">
        <f t="shared" si="0"/>
        <v>0.90029342327001338</v>
      </c>
      <c r="I22" s="13">
        <f t="shared" si="1"/>
        <v>4.8230889113192852</v>
      </c>
    </row>
    <row r="23" spans="1:9" ht="21.6" customHeight="1" x14ac:dyDescent="0.25">
      <c r="A23" s="3" t="s">
        <v>47</v>
      </c>
      <c r="B23" s="18" t="s">
        <v>33</v>
      </c>
      <c r="C23" s="18" t="s">
        <v>20</v>
      </c>
      <c r="D23" s="39">
        <v>10828.62</v>
      </c>
      <c r="E23" s="1">
        <v>10351</v>
      </c>
      <c r="F23" s="38">
        <v>16370.6</v>
      </c>
      <c r="G23" s="35">
        <v>16230.6</v>
      </c>
      <c r="H23" s="8">
        <f t="shared" si="0"/>
        <v>0.99144808375991111</v>
      </c>
      <c r="I23" s="6">
        <f t="shared" si="1"/>
        <v>1.4988613507538355</v>
      </c>
    </row>
    <row r="24" spans="1:9" ht="21.6" customHeight="1" x14ac:dyDescent="0.25">
      <c r="A24" s="3" t="s">
        <v>48</v>
      </c>
      <c r="B24" s="18" t="s">
        <v>33</v>
      </c>
      <c r="C24" s="18" t="s">
        <v>30</v>
      </c>
      <c r="D24" s="39">
        <v>22340.9</v>
      </c>
      <c r="E24" s="1">
        <v>181435</v>
      </c>
      <c r="F24" s="38">
        <f>43.8+199996.4</f>
        <v>200040.19999999998</v>
      </c>
      <c r="G24" s="35">
        <v>177630.8</v>
      </c>
      <c r="H24" s="8">
        <f t="shared" si="0"/>
        <v>0.88797551692109888</v>
      </c>
      <c r="I24" s="6">
        <f t="shared" si="1"/>
        <v>7.9509240898978994</v>
      </c>
    </row>
    <row r="25" spans="1:9" ht="21.6" customHeight="1" x14ac:dyDescent="0.25">
      <c r="A25" s="3" t="s">
        <v>49</v>
      </c>
      <c r="B25" s="18" t="s">
        <v>33</v>
      </c>
      <c r="C25" s="18" t="s">
        <v>31</v>
      </c>
      <c r="D25" s="39">
        <v>9154</v>
      </c>
      <c r="E25" s="1">
        <v>10005.299999999999</v>
      </c>
      <c r="F25" s="38">
        <v>10326.5</v>
      </c>
      <c r="G25" s="35">
        <v>10268.700000000001</v>
      </c>
      <c r="H25" s="8">
        <f t="shared" si="0"/>
        <v>0.99440275020578128</v>
      </c>
      <c r="I25" s="6">
        <f t="shared" si="1"/>
        <v>1.1217719029932272</v>
      </c>
    </row>
    <row r="26" spans="1:9" ht="15.75" x14ac:dyDescent="0.25">
      <c r="A26" s="14" t="s">
        <v>5</v>
      </c>
      <c r="B26" s="25" t="s">
        <v>34</v>
      </c>
      <c r="C26" s="25" t="s">
        <v>21</v>
      </c>
      <c r="D26" s="11">
        <f>SUM(D27:D28)</f>
        <v>8706.64</v>
      </c>
      <c r="E26" s="11">
        <f t="shared" ref="E26:G26" si="8">SUM(E27:E28)</f>
        <v>455.8</v>
      </c>
      <c r="F26" s="11">
        <f t="shared" si="8"/>
        <v>536.79999999999995</v>
      </c>
      <c r="G26" s="34">
        <f t="shared" si="8"/>
        <v>419.4</v>
      </c>
      <c r="H26" s="8">
        <f t="shared" si="0"/>
        <v>0.7812965722801789</v>
      </c>
      <c r="I26" s="6">
        <f t="shared" si="1"/>
        <v>4.8170132220925636E-2</v>
      </c>
    </row>
    <row r="27" spans="1:9" ht="31.9" customHeight="1" x14ac:dyDescent="0.25">
      <c r="A27" s="3" t="s">
        <v>50</v>
      </c>
      <c r="B27" s="18" t="s">
        <v>34</v>
      </c>
      <c r="C27" s="18" t="s">
        <v>31</v>
      </c>
      <c r="D27" s="39">
        <v>97.3</v>
      </c>
      <c r="E27" s="1">
        <v>135.80000000000001</v>
      </c>
      <c r="F27" s="38">
        <v>105</v>
      </c>
      <c r="G27" s="35">
        <v>105</v>
      </c>
      <c r="H27" s="8">
        <f t="shared" si="0"/>
        <v>1</v>
      </c>
      <c r="I27" s="6"/>
    </row>
    <row r="28" spans="1:9" ht="31.5" x14ac:dyDescent="0.25">
      <c r="A28" s="3" t="s">
        <v>51</v>
      </c>
      <c r="B28" s="18" t="s">
        <v>34</v>
      </c>
      <c r="C28" s="18" t="s">
        <v>33</v>
      </c>
      <c r="D28" s="39">
        <v>8609.34</v>
      </c>
      <c r="E28" s="1">
        <v>320</v>
      </c>
      <c r="F28" s="38">
        <v>431.8</v>
      </c>
      <c r="G28" s="35">
        <v>314.39999999999998</v>
      </c>
      <c r="H28" s="8">
        <f t="shared" si="0"/>
        <v>0.72811486799444181</v>
      </c>
      <c r="I28" s="6">
        <f t="shared" si="1"/>
        <v>3.6518478768407331E-2</v>
      </c>
    </row>
    <row r="29" spans="1:9" ht="15.75" x14ac:dyDescent="0.25">
      <c r="A29" s="14" t="s">
        <v>6</v>
      </c>
      <c r="B29" s="25" t="s">
        <v>35</v>
      </c>
      <c r="C29" s="25" t="s">
        <v>21</v>
      </c>
      <c r="D29" s="11">
        <f>SUM(D30:D34)</f>
        <v>1086586.58</v>
      </c>
      <c r="E29" s="11">
        <f t="shared" ref="E29:G29" si="9">SUM(E30:E34)</f>
        <v>1221613.3000000003</v>
      </c>
      <c r="F29" s="11">
        <f t="shared" si="9"/>
        <v>1352655.3</v>
      </c>
      <c r="G29" s="34">
        <f t="shared" si="9"/>
        <v>1343011.5</v>
      </c>
      <c r="H29" s="8">
        <f t="shared" si="0"/>
        <v>0.99287046744281415</v>
      </c>
      <c r="I29" s="6">
        <f t="shared" si="1"/>
        <v>1.2359912451707253</v>
      </c>
    </row>
    <row r="30" spans="1:9" ht="18.75" x14ac:dyDescent="0.25">
      <c r="A30" s="3" t="s">
        <v>52</v>
      </c>
      <c r="B30" s="18" t="s">
        <v>35</v>
      </c>
      <c r="C30" s="18" t="s">
        <v>20</v>
      </c>
      <c r="D30" s="39">
        <v>361422.67</v>
      </c>
      <c r="E30" s="1">
        <v>384058</v>
      </c>
      <c r="F30" s="38">
        <v>427427.5</v>
      </c>
      <c r="G30" s="35">
        <v>426084.6</v>
      </c>
      <c r="H30" s="8">
        <f t="shared" si="0"/>
        <v>0.99685818062712384</v>
      </c>
      <c r="I30" s="6">
        <f t="shared" si="1"/>
        <v>1.1789094469364636</v>
      </c>
    </row>
    <row r="31" spans="1:9" ht="18.75" x14ac:dyDescent="0.25">
      <c r="A31" s="3" t="s">
        <v>53</v>
      </c>
      <c r="B31" s="18" t="s">
        <v>35</v>
      </c>
      <c r="C31" s="18" t="s">
        <v>30</v>
      </c>
      <c r="D31" s="39">
        <v>664165.6</v>
      </c>
      <c r="E31" s="1">
        <v>770728.1</v>
      </c>
      <c r="F31" s="38">
        <v>851937.3</v>
      </c>
      <c r="G31" s="35">
        <v>843689.2</v>
      </c>
      <c r="H31" s="8">
        <f t="shared" si="0"/>
        <v>0.99031841897285156</v>
      </c>
      <c r="I31" s="6">
        <f t="shared" si="1"/>
        <v>1.2702994554370175</v>
      </c>
    </row>
    <row r="32" spans="1:9" ht="21.6" customHeight="1" x14ac:dyDescent="0.25">
      <c r="A32" s="3" t="s">
        <v>54</v>
      </c>
      <c r="B32" s="18" t="s">
        <v>35</v>
      </c>
      <c r="C32" s="18" t="s">
        <v>31</v>
      </c>
      <c r="D32" s="39">
        <v>28958.73</v>
      </c>
      <c r="E32" s="1">
        <v>30361.3</v>
      </c>
      <c r="F32" s="38">
        <v>31429.5</v>
      </c>
      <c r="G32" s="35">
        <v>31429.5</v>
      </c>
      <c r="H32" s="8">
        <f t="shared" si="0"/>
        <v>1</v>
      </c>
      <c r="I32" s="6">
        <f t="shared" si="1"/>
        <v>1.0853203852517013</v>
      </c>
    </row>
    <row r="33" spans="1:9" ht="18.75" x14ac:dyDescent="0.25">
      <c r="A33" s="3" t="s">
        <v>55</v>
      </c>
      <c r="B33" s="18" t="s">
        <v>35</v>
      </c>
      <c r="C33" s="18" t="s">
        <v>35</v>
      </c>
      <c r="D33" s="39">
        <v>2803</v>
      </c>
      <c r="E33" s="1">
        <v>3936.3</v>
      </c>
      <c r="F33" s="38">
        <v>4740.5</v>
      </c>
      <c r="G33" s="35">
        <v>4732.1000000000004</v>
      </c>
      <c r="H33" s="8">
        <f t="shared" si="0"/>
        <v>0.99822803501740331</v>
      </c>
      <c r="I33" s="6">
        <f t="shared" si="1"/>
        <v>1.6882268997502676</v>
      </c>
    </row>
    <row r="34" spans="1:9" ht="19.899999999999999" customHeight="1" x14ac:dyDescent="0.25">
      <c r="A34" s="3" t="s">
        <v>56</v>
      </c>
      <c r="B34" s="18" t="s">
        <v>35</v>
      </c>
      <c r="C34" s="18" t="s">
        <v>46</v>
      </c>
      <c r="D34" s="39">
        <v>29236.58</v>
      </c>
      <c r="E34" s="1">
        <v>32529.599999999999</v>
      </c>
      <c r="F34" s="38">
        <v>37120.5</v>
      </c>
      <c r="G34" s="35">
        <v>37076.1</v>
      </c>
      <c r="H34" s="8">
        <f t="shared" si="0"/>
        <v>0.99880389542166725</v>
      </c>
      <c r="I34" s="6">
        <f t="shared" si="1"/>
        <v>1.2681408016943156</v>
      </c>
    </row>
    <row r="35" spans="1:9" ht="15.75" x14ac:dyDescent="0.25">
      <c r="A35" s="14" t="s">
        <v>9</v>
      </c>
      <c r="B35" s="25" t="s">
        <v>57</v>
      </c>
      <c r="C35" s="25" t="s">
        <v>21</v>
      </c>
      <c r="D35" s="11">
        <f>SUM(D36)</f>
        <v>56566.39</v>
      </c>
      <c r="E35" s="11">
        <f t="shared" ref="E35:G35" si="10">SUM(E36)</f>
        <v>62632.800000000003</v>
      </c>
      <c r="F35" s="11">
        <f t="shared" si="10"/>
        <v>73789.2</v>
      </c>
      <c r="G35" s="34">
        <f t="shared" si="10"/>
        <v>73768.800000000003</v>
      </c>
      <c r="H35" s="8">
        <f t="shared" si="0"/>
        <v>0.99972353677773995</v>
      </c>
      <c r="I35" s="6">
        <f t="shared" si="1"/>
        <v>1.3041100908154117</v>
      </c>
    </row>
    <row r="36" spans="1:9" ht="18.75" x14ac:dyDescent="0.25">
      <c r="A36" s="21" t="s">
        <v>58</v>
      </c>
      <c r="B36" s="27" t="s">
        <v>57</v>
      </c>
      <c r="C36" s="27" t="s">
        <v>20</v>
      </c>
      <c r="D36" s="39">
        <v>56566.39</v>
      </c>
      <c r="E36" s="1">
        <v>62632.800000000003</v>
      </c>
      <c r="F36" s="38">
        <v>73789.2</v>
      </c>
      <c r="G36" s="35">
        <v>73768.800000000003</v>
      </c>
      <c r="H36" s="8">
        <f t="shared" si="0"/>
        <v>0.99972353677773995</v>
      </c>
      <c r="I36" s="6">
        <f t="shared" si="1"/>
        <v>1.3041100908154117</v>
      </c>
    </row>
    <row r="37" spans="1:9" ht="15.75" x14ac:dyDescent="0.25">
      <c r="A37" s="22" t="s">
        <v>10</v>
      </c>
      <c r="B37" s="24" t="s">
        <v>46</v>
      </c>
      <c r="C37" s="24" t="s">
        <v>21</v>
      </c>
      <c r="D37" s="11">
        <f>SUM(D38:D39)</f>
        <v>1054.56</v>
      </c>
      <c r="E37" s="11">
        <f t="shared" ref="E37:G37" si="11">SUM(E38:E39)</f>
        <v>3561.4</v>
      </c>
      <c r="F37" s="11">
        <f t="shared" si="11"/>
        <v>3001.1</v>
      </c>
      <c r="G37" s="34">
        <f t="shared" si="11"/>
        <v>635</v>
      </c>
      <c r="H37" s="8">
        <f t="shared" si="0"/>
        <v>0.2115890840025324</v>
      </c>
      <c r="I37" s="6">
        <f t="shared" si="1"/>
        <v>0.60214686693976638</v>
      </c>
    </row>
    <row r="38" spans="1:9" ht="31.5" x14ac:dyDescent="0.25">
      <c r="A38" s="21" t="s">
        <v>62</v>
      </c>
      <c r="B38" s="17" t="s">
        <v>46</v>
      </c>
      <c r="C38" s="17" t="s">
        <v>35</v>
      </c>
      <c r="D38" s="39">
        <v>708.59</v>
      </c>
      <c r="E38" s="1">
        <v>1301.4000000000001</v>
      </c>
      <c r="F38" s="38">
        <v>1191.0999999999999</v>
      </c>
      <c r="G38" s="35">
        <v>375</v>
      </c>
      <c r="H38" s="8">
        <f t="shared" si="0"/>
        <v>0.31483502644614225</v>
      </c>
      <c r="I38" s="6">
        <f t="shared" si="1"/>
        <v>0.52922000028225069</v>
      </c>
    </row>
    <row r="39" spans="1:9" ht="22.15" customHeight="1" x14ac:dyDescent="0.25">
      <c r="A39" s="28" t="s">
        <v>63</v>
      </c>
      <c r="B39" s="17" t="s">
        <v>46</v>
      </c>
      <c r="C39" s="17" t="s">
        <v>46</v>
      </c>
      <c r="D39" s="39">
        <v>345.97</v>
      </c>
      <c r="E39" s="1">
        <v>2260</v>
      </c>
      <c r="F39" s="38">
        <v>1810</v>
      </c>
      <c r="G39" s="35">
        <v>260</v>
      </c>
      <c r="H39" s="8">
        <f t="shared" si="0"/>
        <v>0.143646408839779</v>
      </c>
      <c r="I39" s="6"/>
    </row>
    <row r="40" spans="1:9" ht="15.75" x14ac:dyDescent="0.25">
      <c r="A40" s="29" t="s">
        <v>7</v>
      </c>
      <c r="B40" s="30" t="s">
        <v>41</v>
      </c>
      <c r="C40" s="30" t="s">
        <v>21</v>
      </c>
      <c r="D40" s="31">
        <f>SUM(D41:D44)</f>
        <v>50685.07</v>
      </c>
      <c r="E40" s="31">
        <f t="shared" ref="E40:G40" si="12">SUM(E41:E44)</f>
        <v>41319.5</v>
      </c>
      <c r="F40" s="31">
        <f t="shared" si="12"/>
        <v>41753.399999999994</v>
      </c>
      <c r="G40" s="36">
        <f t="shared" si="12"/>
        <v>40564.400000000001</v>
      </c>
      <c r="H40" s="8">
        <f t="shared" si="0"/>
        <v>0.9715232771462925</v>
      </c>
      <c r="I40" s="6">
        <f t="shared" si="1"/>
        <v>0.80032246182159761</v>
      </c>
    </row>
    <row r="41" spans="1:9" ht="18.75" x14ac:dyDescent="0.25">
      <c r="A41" s="21" t="s">
        <v>59</v>
      </c>
      <c r="B41" s="19" t="s">
        <v>41</v>
      </c>
      <c r="C41" s="19" t="s">
        <v>20</v>
      </c>
      <c r="D41" s="39">
        <v>6567.45</v>
      </c>
      <c r="E41" s="5">
        <v>7071</v>
      </c>
      <c r="F41" s="38">
        <v>7315.4</v>
      </c>
      <c r="G41" s="37">
        <v>7315.4</v>
      </c>
      <c r="H41" s="8">
        <f t="shared" si="0"/>
        <v>1</v>
      </c>
      <c r="I41" s="6">
        <f t="shared" si="1"/>
        <v>1.1138874296720949</v>
      </c>
    </row>
    <row r="42" spans="1:9" ht="22.9" customHeight="1" x14ac:dyDescent="0.25">
      <c r="A42" s="21" t="s">
        <v>60</v>
      </c>
      <c r="B42" s="19" t="s">
        <v>41</v>
      </c>
      <c r="C42" s="19" t="s">
        <v>31</v>
      </c>
      <c r="D42" s="39">
        <v>32543.72</v>
      </c>
      <c r="E42" s="5">
        <v>22436.799999999999</v>
      </c>
      <c r="F42" s="38">
        <f>78.8+24528.5</f>
        <v>24607.3</v>
      </c>
      <c r="G42" s="37">
        <v>24049.4</v>
      </c>
      <c r="H42" s="8">
        <f t="shared" si="0"/>
        <v>0.97732786612102918</v>
      </c>
      <c r="I42" s="6">
        <f t="shared" si="1"/>
        <v>0.73898742983285259</v>
      </c>
    </row>
    <row r="43" spans="1:9" ht="18.75" x14ac:dyDescent="0.25">
      <c r="A43" s="21" t="s">
        <v>61</v>
      </c>
      <c r="B43" s="19" t="s">
        <v>41</v>
      </c>
      <c r="C43" s="19" t="s">
        <v>32</v>
      </c>
      <c r="D43" s="39">
        <v>11568.9</v>
      </c>
      <c r="E43" s="5">
        <v>11811.7</v>
      </c>
      <c r="F43" s="38">
        <v>9700.7000000000007</v>
      </c>
      <c r="G43" s="37">
        <v>9189.6</v>
      </c>
      <c r="H43" s="8">
        <f t="shared" si="0"/>
        <v>0.94731308049934537</v>
      </c>
      <c r="I43" s="6">
        <f t="shared" si="1"/>
        <v>0.79433654020693412</v>
      </c>
    </row>
    <row r="44" spans="1:9" ht="31.5" x14ac:dyDescent="0.25">
      <c r="A44" s="21" t="s">
        <v>71</v>
      </c>
      <c r="B44" s="19" t="s">
        <v>41</v>
      </c>
      <c r="C44" s="19" t="s">
        <v>34</v>
      </c>
      <c r="D44" s="39">
        <v>5</v>
      </c>
      <c r="E44" s="5">
        <v>0</v>
      </c>
      <c r="F44" s="38">
        <v>130</v>
      </c>
      <c r="G44" s="37">
        <v>10</v>
      </c>
      <c r="H44" s="8">
        <f t="shared" si="0"/>
        <v>7.6923076923076927E-2</v>
      </c>
      <c r="I44" s="6">
        <f t="shared" si="1"/>
        <v>2</v>
      </c>
    </row>
    <row r="45" spans="1:9" ht="15.75" x14ac:dyDescent="0.25">
      <c r="A45" s="29" t="s">
        <v>8</v>
      </c>
      <c r="B45" s="30" t="s">
        <v>36</v>
      </c>
      <c r="C45" s="30" t="s">
        <v>21</v>
      </c>
      <c r="D45" s="31">
        <f>SUM(D46:D48)</f>
        <v>47302.619999999995</v>
      </c>
      <c r="E45" s="31">
        <f t="shared" ref="E45:G45" si="13">SUM(E46:E48)</f>
        <v>39999.699999999997</v>
      </c>
      <c r="F45" s="31">
        <f t="shared" si="13"/>
        <v>47183.199999999997</v>
      </c>
      <c r="G45" s="36">
        <f t="shared" si="13"/>
        <v>47166.5</v>
      </c>
      <c r="H45" s="8">
        <f t="shared" si="0"/>
        <v>0.9996460604621985</v>
      </c>
      <c r="I45" s="6">
        <f t="shared" si="1"/>
        <v>0.99712235812730887</v>
      </c>
    </row>
    <row r="46" spans="1:9" ht="18.75" x14ac:dyDescent="0.25">
      <c r="A46" s="21" t="s">
        <v>64</v>
      </c>
      <c r="B46" s="19" t="s">
        <v>36</v>
      </c>
      <c r="C46" s="19" t="s">
        <v>30</v>
      </c>
      <c r="D46" s="39">
        <v>32185.37</v>
      </c>
      <c r="E46" s="5">
        <v>35295.5</v>
      </c>
      <c r="F46" s="38">
        <v>42390</v>
      </c>
      <c r="G46" s="37">
        <v>42373.3</v>
      </c>
      <c r="H46" s="8">
        <f t="shared" si="0"/>
        <v>0.99960603916017932</v>
      </c>
      <c r="I46" s="6">
        <f t="shared" si="1"/>
        <v>1.316539160494349</v>
      </c>
    </row>
    <row r="47" spans="1:9" ht="18.75" x14ac:dyDescent="0.25">
      <c r="A47" s="21" t="s">
        <v>65</v>
      </c>
      <c r="B47" s="19" t="s">
        <v>36</v>
      </c>
      <c r="C47" s="19" t="s">
        <v>31</v>
      </c>
      <c r="D47" s="39">
        <v>1852.8</v>
      </c>
      <c r="E47" s="5">
        <v>1221.5999999999999</v>
      </c>
      <c r="F47" s="38">
        <v>1221.5999999999999</v>
      </c>
      <c r="G47" s="37">
        <v>1221.5999999999999</v>
      </c>
      <c r="H47" s="8">
        <f t="shared" si="0"/>
        <v>1</v>
      </c>
      <c r="I47" s="6">
        <f t="shared" si="1"/>
        <v>0.65932642487046633</v>
      </c>
    </row>
    <row r="48" spans="1:9" ht="31.5" x14ac:dyDescent="0.25">
      <c r="A48" s="21" t="s">
        <v>66</v>
      </c>
      <c r="B48" s="19" t="s">
        <v>36</v>
      </c>
      <c r="C48" s="19" t="s">
        <v>33</v>
      </c>
      <c r="D48" s="39">
        <v>13264.45</v>
      </c>
      <c r="E48" s="5">
        <v>3482.6</v>
      </c>
      <c r="F48" s="38">
        <v>3571.6</v>
      </c>
      <c r="G48" s="37">
        <v>3571.6</v>
      </c>
      <c r="H48" s="8">
        <f t="shared" si="0"/>
        <v>1</v>
      </c>
      <c r="I48" s="6">
        <f t="shared" si="1"/>
        <v>0.26926107000290245</v>
      </c>
    </row>
    <row r="49" spans="1:9" ht="15.75" x14ac:dyDescent="0.25">
      <c r="A49" s="29" t="s">
        <v>11</v>
      </c>
      <c r="B49" s="30" t="s">
        <v>45</v>
      </c>
      <c r="C49" s="30" t="s">
        <v>21</v>
      </c>
      <c r="D49" s="31">
        <f>D50</f>
        <v>5192.8900000000003</v>
      </c>
      <c r="E49" s="31">
        <f t="shared" ref="E49:G49" si="14">E50</f>
        <v>4106.6000000000004</v>
      </c>
      <c r="F49" s="31">
        <f t="shared" si="14"/>
        <v>4004.6</v>
      </c>
      <c r="G49" s="36">
        <f t="shared" si="14"/>
        <v>4004.6</v>
      </c>
      <c r="H49" s="8">
        <f t="shared" si="0"/>
        <v>1</v>
      </c>
      <c r="I49" s="6">
        <f t="shared" si="1"/>
        <v>0.77116981103008142</v>
      </c>
    </row>
    <row r="50" spans="1:9" ht="31.5" x14ac:dyDescent="0.25">
      <c r="A50" s="21" t="s">
        <v>67</v>
      </c>
      <c r="B50" s="19" t="s">
        <v>45</v>
      </c>
      <c r="C50" s="19" t="s">
        <v>32</v>
      </c>
      <c r="D50" s="39">
        <v>5192.8900000000003</v>
      </c>
      <c r="E50" s="5">
        <v>4106.6000000000004</v>
      </c>
      <c r="F50" s="38">
        <v>4004.6</v>
      </c>
      <c r="G50" s="38">
        <v>4004.6</v>
      </c>
      <c r="H50" s="8">
        <f t="shared" si="0"/>
        <v>1</v>
      </c>
      <c r="I50" s="6">
        <f t="shared" si="1"/>
        <v>0.77116981103008142</v>
      </c>
    </row>
    <row r="51" spans="1:9" ht="31.5" x14ac:dyDescent="0.25">
      <c r="A51" s="32" t="s">
        <v>12</v>
      </c>
      <c r="B51" s="30" t="s">
        <v>37</v>
      </c>
      <c r="C51" s="30" t="s">
        <v>21</v>
      </c>
      <c r="D51" s="31">
        <f>D52</f>
        <v>0</v>
      </c>
      <c r="E51" s="31">
        <f t="shared" ref="E51:G51" si="15">E52</f>
        <v>1089.2</v>
      </c>
      <c r="F51" s="31">
        <f t="shared" si="15"/>
        <v>0</v>
      </c>
      <c r="G51" s="36">
        <f t="shared" si="15"/>
        <v>0</v>
      </c>
      <c r="H51" s="8"/>
      <c r="I51" s="6"/>
    </row>
    <row r="52" spans="1:9" ht="31.5" x14ac:dyDescent="0.25">
      <c r="A52" s="21" t="s">
        <v>68</v>
      </c>
      <c r="B52" s="19" t="s">
        <v>37</v>
      </c>
      <c r="C52" s="19" t="s">
        <v>20</v>
      </c>
      <c r="D52" s="5">
        <v>0</v>
      </c>
      <c r="E52" s="5">
        <v>1089.2</v>
      </c>
      <c r="F52" s="5">
        <v>0</v>
      </c>
      <c r="G52" s="37">
        <v>0</v>
      </c>
      <c r="H52" s="8"/>
      <c r="I52" s="6"/>
    </row>
    <row r="53" spans="1:9" ht="51" customHeight="1" x14ac:dyDescent="0.25">
      <c r="A53" s="32" t="s">
        <v>13</v>
      </c>
      <c r="B53" s="30" t="s">
        <v>40</v>
      </c>
      <c r="C53" s="30" t="s">
        <v>21</v>
      </c>
      <c r="D53" s="31">
        <f>SUM(D54:D56)</f>
        <v>101854.40000000001</v>
      </c>
      <c r="E53" s="31">
        <f t="shared" ref="E53:G53" si="16">SUM(E54:E56)</f>
        <v>142574.29999999999</v>
      </c>
      <c r="F53" s="31">
        <f t="shared" si="16"/>
        <v>131798.19999999998</v>
      </c>
      <c r="G53" s="36">
        <f t="shared" si="16"/>
        <v>131463</v>
      </c>
      <c r="H53" s="8">
        <f t="shared" si="0"/>
        <v>0.99745671792179269</v>
      </c>
      <c r="I53" s="6">
        <f t="shared" si="1"/>
        <v>1.2906953455128103</v>
      </c>
    </row>
    <row r="54" spans="1:9" ht="56.45" customHeight="1" x14ac:dyDescent="0.25">
      <c r="A54" s="21" t="s">
        <v>69</v>
      </c>
      <c r="B54" s="19" t="s">
        <v>40</v>
      </c>
      <c r="C54" s="19" t="s">
        <v>20</v>
      </c>
      <c r="D54" s="39">
        <v>43908.9</v>
      </c>
      <c r="E54" s="26">
        <v>43658</v>
      </c>
      <c r="F54" s="38">
        <v>43658</v>
      </c>
      <c r="G54" s="37">
        <v>43658</v>
      </c>
      <c r="H54" s="8">
        <f t="shared" si="0"/>
        <v>1</v>
      </c>
      <c r="I54" s="6">
        <f t="shared" si="1"/>
        <v>0.99428589648112342</v>
      </c>
    </row>
    <row r="55" spans="1:9" ht="49.9" customHeight="1" x14ac:dyDescent="0.25">
      <c r="A55" s="21" t="s">
        <v>13</v>
      </c>
      <c r="B55" s="19" t="s">
        <v>40</v>
      </c>
      <c r="C55" s="19" t="s">
        <v>30</v>
      </c>
      <c r="D55" s="39">
        <v>43014.83</v>
      </c>
      <c r="E55" s="26">
        <v>54586.8</v>
      </c>
      <c r="F55" s="38">
        <f>71795.9+700</f>
        <v>72495.899999999994</v>
      </c>
      <c r="G55" s="37">
        <v>72495.899999999994</v>
      </c>
      <c r="H55" s="8">
        <f t="shared" si="0"/>
        <v>1</v>
      </c>
      <c r="I55" s="6">
        <f t="shared" si="1"/>
        <v>1.6853699061463219</v>
      </c>
    </row>
    <row r="56" spans="1:9" ht="31.5" x14ac:dyDescent="0.25">
      <c r="A56" s="21" t="s">
        <v>70</v>
      </c>
      <c r="B56" s="19" t="s">
        <v>40</v>
      </c>
      <c r="C56" s="19" t="s">
        <v>31</v>
      </c>
      <c r="D56" s="39">
        <v>14930.67</v>
      </c>
      <c r="E56" s="26">
        <v>44329.5</v>
      </c>
      <c r="F56" s="38">
        <v>15644.3</v>
      </c>
      <c r="G56" s="37">
        <v>15309.1</v>
      </c>
      <c r="H56" s="8">
        <f t="shared" si="0"/>
        <v>0.97857366580799399</v>
      </c>
      <c r="I56" s="6">
        <f t="shared" si="1"/>
        <v>1.0253458150237063</v>
      </c>
    </row>
    <row r="59" spans="1:9" x14ac:dyDescent="0.25">
      <c r="A59" t="s">
        <v>14</v>
      </c>
      <c r="G59" s="9">
        <f>G29+G35+G37+G40+G45</f>
        <v>1505146.2</v>
      </c>
    </row>
    <row r="60" spans="1:9" x14ac:dyDescent="0.25">
      <c r="A60" t="s">
        <v>15</v>
      </c>
      <c r="G60" s="9">
        <f>G59/G5*100</f>
        <v>68.394742286606302</v>
      </c>
    </row>
  </sheetData>
  <mergeCells count="6">
    <mergeCell ref="A2:I2"/>
    <mergeCell ref="D3:D4"/>
    <mergeCell ref="E3:I3"/>
    <mergeCell ref="A1:I1"/>
    <mergeCell ref="A3:A4"/>
    <mergeCell ref="B3:C3"/>
  </mergeCells>
  <phoneticPr fontId="5" type="noConversion"/>
  <printOptions horizontalCentered="1"/>
  <pageMargins left="0.19685039370078741" right="0.19685039370078741" top="0.78740157480314965" bottom="0.3937007874015748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01.01.2023</vt:lpstr>
      <vt:lpstr>'на 01.01.2023'!Область_печати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2018-01-19T08:35:03Z</cp:lastPrinted>
  <dcterms:created xsi:type="dcterms:W3CDTF">2006-09-16T00:00:00Z</dcterms:created>
  <dcterms:modified xsi:type="dcterms:W3CDTF">2023-03-31T12:51:28Z</dcterms:modified>
</cp:coreProperties>
</file>