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08" yWindow="-108" windowWidth="23256" windowHeight="12456"/>
  </bookViews>
  <sheets>
    <sheet name="Приложение 2" sheetId="7" r:id="rId1"/>
  </sheet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7" l="1"/>
  <c r="D73" i="7" l="1"/>
  <c r="C56" i="7" l="1"/>
  <c r="E55" i="7"/>
  <c r="C50" i="7"/>
  <c r="C58" i="7"/>
  <c r="C59" i="7" l="1"/>
  <c r="C53" i="7" l="1"/>
  <c r="C70" i="7"/>
  <c r="C43" i="7" l="1"/>
  <c r="C40" i="7"/>
  <c r="C31" i="7"/>
  <c r="D49" i="7" l="1"/>
  <c r="C49" i="7" l="1"/>
  <c r="D15" i="7"/>
  <c r="E15" i="7"/>
  <c r="E14" i="7"/>
  <c r="E18" i="7" l="1"/>
  <c r="D18" i="7"/>
  <c r="D14" i="7"/>
  <c r="C18" i="7" l="1"/>
  <c r="C13" i="7"/>
  <c r="E76" i="7" l="1"/>
  <c r="D76" i="7"/>
  <c r="E63" i="7" l="1"/>
  <c r="E75" i="7"/>
  <c r="D75" i="7"/>
  <c r="C75" i="7"/>
  <c r="D63" i="7" l="1"/>
  <c r="C63" i="7"/>
  <c r="D70" i="7"/>
  <c r="E70" i="7"/>
  <c r="E49" i="7"/>
  <c r="D47" i="7"/>
  <c r="E47" i="7"/>
  <c r="C47" i="7"/>
  <c r="E17" i="7"/>
  <c r="D17" i="7"/>
  <c r="C17" i="7"/>
  <c r="D38" i="7"/>
  <c r="E38" i="7"/>
  <c r="C38" i="7"/>
  <c r="D27" i="7"/>
  <c r="E27" i="7"/>
  <c r="C27" i="7"/>
  <c r="E21" i="7"/>
  <c r="C21" i="7"/>
  <c r="D21" i="7"/>
  <c r="E13" i="7"/>
  <c r="D13" i="7"/>
  <c r="C25" i="7"/>
  <c r="C15" i="7"/>
  <c r="D25" i="7"/>
  <c r="E25" i="7"/>
  <c r="C34" i="7"/>
  <c r="D34" i="7"/>
  <c r="E34" i="7"/>
  <c r="C36" i="7"/>
  <c r="D36" i="7"/>
  <c r="E36" i="7"/>
  <c r="C46" i="7" l="1"/>
  <c r="C45" i="7" s="1"/>
  <c r="E46" i="7"/>
  <c r="E45" i="7" s="1"/>
  <c r="C12" i="7"/>
  <c r="E12" i="7"/>
  <c r="D12" i="7"/>
  <c r="C77" i="7" l="1"/>
  <c r="D46" i="7"/>
  <c r="D45" i="7" l="1"/>
  <c r="D77" i="7" s="1"/>
</calcChain>
</file>

<file path=xl/sharedStrings.xml><?xml version="1.0" encoding="utf-8"?>
<sst xmlns="http://schemas.openxmlformats.org/spreadsheetml/2006/main" count="144" uniqueCount="144">
  <si>
    <t>1 00 00000 00 0000 000</t>
  </si>
  <si>
    <t>НАЛОГОВЫЕ И НЕНАЛОГОВЫЕ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</si>
  <si>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</si>
  <si>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</si>
  <si>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</si>
  <si>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</si>
  <si>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</si>
  <si>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</si>
  <si>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</si>
  <si>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</si>
  <si>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</si>
  <si>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  ПЕРЕЧИСЛЕНИЯ</t>
  </si>
  <si>
    <t>ИТОГО  ДОХОДОВ:</t>
  </si>
  <si>
    <t>2 02 20000 00 0000 150</t>
  </si>
  <si>
    <t>2 02 30000 00 0000 150</t>
  </si>
  <si>
    <t>2 02 40000 00 0000 150</t>
  </si>
  <si>
    <t>ГОСУДАРСТВЕННАЯ ПОШЛИНА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</si>
  <si>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</si>
  <si>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ОКАЗАНИЯ ПЛАТНЫХ УСЛУГ И КОМПЕНСАЦИИ ЗАТРАТ ГОСУДАРСТВА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</si>
  <si>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</si>
  <si>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Государственная пошлина</t>
  </si>
  <si>
    <t>1 14 06313 00 0000 430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</si>
  <si>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</si>
  <si>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Код бюджетной классификации Российской Федерации</t>
  </si>
  <si>
    <t>Наименование групп, подгрупп и статей доходов</t>
  </si>
  <si>
    <t>(тыс. рублей)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</si>
  <si>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</si>
  <si>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 (от уплаты акцизов на нефтепродукты)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</si>
  <si>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</si>
  <si>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</si>
  <si>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</si>
  <si>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</si>
  <si>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</si>
  <si>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Приложение 2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</si>
  <si>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</si>
  <si>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</si>
  <si>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>2024 год</t>
  </si>
  <si>
    <t>2025 год</t>
  </si>
  <si>
    <t>Сумма</t>
  </si>
  <si>
    <t>1 05 03000 01 0000 110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</si>
  <si>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</si>
  <si>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</si>
  <si>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</si>
  <si>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</si>
  <si>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</si>
  <si>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</si>
  <si>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1 08 03000 01 0000 110</t>
  </si>
  <si>
    <t>1 06 00000 00 0000 000</t>
  </si>
  <si>
    <t>НАЛОГИ НА ИМУЩЕСТВО</t>
  </si>
  <si>
    <t>Налог на имущество физических лиц</t>
  </si>
  <si>
    <t>1 05 04000 02 0000 110</t>
  </si>
  <si>
    <t>1 05 01000 01 0000 110</t>
  </si>
  <si>
    <t>Земельный налог с организаций</t>
  </si>
  <si>
    <t>Земельный налог с физических лиц</t>
  </si>
  <si>
    <t>1 06 06032 14 0000 110</t>
  </si>
  <si>
    <t>1 06 06042 14 0000 110</t>
  </si>
  <si>
    <t>1 06 01020 14 0000 110</t>
  </si>
  <si>
    <t>1 11 00000 00 0000 000</t>
  </si>
  <si>
    <t>1 11 05020 00 0000 120</t>
  </si>
  <si>
    <t>1 11 05010 00 0000 120</t>
  </si>
  <si>
    <t>1 11 05070 00 0000 120</t>
  </si>
  <si>
    <t>1 11 05310 00 0000 120</t>
  </si>
  <si>
    <t>1 12 00000 00 0000 000</t>
  </si>
  <si>
    <t>1 12 01000 01 0000 120</t>
  </si>
  <si>
    <t>1 11 09040 00 0000 120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</si>
  <si>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</si>
  <si>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1 11 05030 00 0000 120</t>
  </si>
  <si>
    <t>Прочие доходы от оказания платных услуг (работ) получателями средств бюджетов муниципальных округов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</si>
  <si>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</si>
  <si>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</si>
  <si>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</si>
  <si>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</si>
  <si>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</si>
  <si>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</si>
  <si>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</si>
  <si>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</si>
  <si>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2 02 15009 14 0000 150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</si>
  <si>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</si>
  <si>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</si>
  <si>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</si>
  <si>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</si>
  <si>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</t>
  </si>
  <si>
    <t>2 02 25555 14 0000 150</t>
  </si>
  <si>
    <t>2 02 29999 14 0000 150</t>
  </si>
  <si>
    <t>2 02 25304 14 0000 150</t>
  </si>
  <si>
    <t>2 02 25098 14 0000 150</t>
  </si>
  <si>
    <t>2 02 25210 14 0000 150</t>
  </si>
  <si>
    <t>2 02 25497 14 0000 150</t>
  </si>
  <si>
    <t>2 02 25243 14 0000 150</t>
  </si>
  <si>
    <t>2 02 25511 14 0000 150</t>
  </si>
  <si>
    <t>2 02 25372 14 0000 150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</si>
  <si>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</si>
  <si>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</si>
  <si>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</si>
  <si>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</si>
  <si>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проведение комплексных кадастровых работ</t>
  </si>
  <si>
    <t>Субсидии бюджетам муниципальных округов на развитие транспортной инфраструктуры на сельских территориях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</si>
  <si>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</si>
  <si>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</si>
  <si>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</si>
  <si>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</si>
  <si>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</si>
  <si>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</si>
  <si>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Субвенции бюджетам муниципальных округов на выполнение передаваемых полномочий субъектов Российской Федерации </t>
  </si>
  <si>
    <t>2 02 30024 14 0000 150</t>
  </si>
  <si>
    <t>2 02 35120 14 0000 150</t>
  </si>
  <si>
    <t>2 02 36900 14 0000 150</t>
  </si>
  <si>
    <t xml:space="preserve">Единая субвенция бюджетам муниципальных округов из бюджета субъекта Российской Федерации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</si>
  <si>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</si>
  <si>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</si>
  <si>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</si>
  <si>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ИНЫЕ МЕЖБЮДЖЕТНЫЕ ТРАНСФЕРТЫ</t>
  </si>
  <si>
    <t>Прочие межбюджетные трансферты, передаваемые бюджетам муниципальных округов</t>
  </si>
  <si>
    <t>2 07 00000 00 0000 000</t>
  </si>
  <si>
    <t>ПРОЧИЕ БЕЗВОЗМЕЗДНЫЕ ПОСТУПЛЕНИЯ</t>
  </si>
  <si>
    <t>2 07 04020 14 0000 150</t>
  </si>
  <si>
    <t>2 02 49999 14 0000 150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</si>
  <si>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</si>
  <si>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2 02 35179 14 0000 150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</si>
  <si>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</si>
  <si>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1 13 01994 14 0000 130</t>
  </si>
  <si>
    <t>1 14 06010 00 0000 430</t>
  </si>
  <si>
    <t>1 14 06020 00 0000 430</t>
  </si>
  <si>
    <t>Объем доходов бюджета Вологодского муниципального округа,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</si>
  <si>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</si>
  <si>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Субсидии бюджетам на софинансирование закупки оборудования для создания "умных" спортивных площадок</t>
  </si>
  <si>
    <t>2 02 25753 14 0000 150</t>
  </si>
  <si>
    <t>2 02 25590 14 0000 150</t>
  </si>
  <si>
    <t>Субсидии бюджетам на техническое оснащение муниципальных музеев</t>
  </si>
  <si>
    <t>2 02 20077 14 0000 150</t>
  </si>
  <si>
    <t>Субсидии бюджетам на софинансирование капитальных вложений в объекты муниципальной собственности</t>
  </si>
  <si>
    <t>НАЛОГИ НА ПРИБЫЛЬ, ДОХОДЫ</t>
  </si>
  <si>
    <t>2 04 00000 00 0000 000</t>
  </si>
  <si>
    <t xml:space="preserve">Безвозмездные поступления от негосударственных  организаций </t>
  </si>
  <si>
    <t>2 02 45519 14 0000 150</t>
  </si>
  <si>
    <t>Межбюджетные трансферты, передаваемые бюджетам на поддержку отрасли культуры</t>
  </si>
  <si>
    <t>Прочие безвозмездные поступления от негосударственных организаций в бюджеты муниципальных округов</t>
  </si>
  <si>
    <t>2 04 05099 14 0000 150</t>
  </si>
  <si>
    <t xml:space="preserve">к решению Представительного Собрания Вологодского  муниципального округа от 19.12.2023 №  369  "О бюджете  округа на 2024 год и плановый период 2025 и 2026 годов" </t>
  </si>
  <si>
    <t>2365425,5   »</t>
  </si>
  <si>
    <t>«Приложение 2</t>
  </si>
  <si>
    <t xml:space="preserve">к решению Представительного Собрания  Вологодского муниципального округа Вологодской области от  .......2024  № .....  «О внесении  изменений в решение Представительного Собрания Вологодского муниципального округа  Вологодской области от  19.12.2023 №  369  «О бюджете округа на 2024 год и плановый период 2025 и 2026 годов» 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</si>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</sst>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8"/>
      <name val="Arial Cyr"/>
      <family val="2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.5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6" fillId="0" borderId="0"/>
    <xf numFmtId="0" fontId="5" fillId="0" borderId="0"/>
  </cellStyleXfs>
  <cellXfs count="61">
    <xf numFmtId="0" fontId="0" fillId="0" borderId="0" xfId="0"/>
    <xf numFmtId="0" fontId="6" fillId="0" borderId="0" xfId="3"/>
    <xf numFmtId="0" fontId="7" fillId="0" borderId="0" xfId="3" applyFont="1" applyFill="1" applyAlignment="1"/>
    <xf numFmtId="0" fontId="6" fillId="0" borderId="0" xfId="3" applyFill="1"/>
    <xf numFmtId="0" fontId="4" fillId="0" borderId="0" xfId="0" applyFont="1" applyFill="1"/>
    <xf numFmtId="49" fontId="14" fillId="0" borderId="0" xfId="3" applyNumberFormat="1" applyFont="1" applyFill="1" applyBorder="1" applyAlignment="1">
      <alignment horizontal="center" vertical="center"/>
    </xf>
    <xf numFmtId="164" fontId="15" fillId="0" borderId="0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3" applyFont="1" applyFill="1" applyAlignment="1">
      <alignment horizontal="left"/>
    </xf>
    <xf numFmtId="0" fontId="14" fillId="0" borderId="0" xfId="3" applyFont="1" applyFill="1" applyBorder="1" applyAlignment="1">
      <alignment horizontal="left" vertical="center" wrapText="1"/>
    </xf>
    <xf numFmtId="0" fontId="6" fillId="0" borderId="0" xfId="3" applyFill="1" applyAlignment="1">
      <alignment horizontal="left" vertical="justify"/>
    </xf>
    <xf numFmtId="0" fontId="6" fillId="0" borderId="0" xfId="3" applyFill="1" applyAlignment="1">
      <alignment horizontal="left"/>
    </xf>
    <xf numFmtId="0" fontId="2" fillId="0" borderId="1" xfId="3" applyFont="1" applyFill="1" applyBorder="1" applyAlignment="1">
      <alignment horizontal="center" vertical="center" wrapText="1"/>
    </xf>
    <xf numFmtId="164" fontId="6" fillId="0" borderId="0" xfId="3" applyNumberFormat="1" applyFill="1"/>
    <xf numFmtId="0" fontId="16" fillId="0" borderId="0" xfId="0" applyFont="1"/>
    <xf numFmtId="0" fontId="2" fillId="0" borderId="1" xfId="3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vertical="top" wrapText="1"/>
    </xf>
    <xf numFmtId="0" fontId="8" fillId="0" borderId="1" xfId="0" applyFont="1" applyFill="1" applyBorder="1" applyAlignment="1">
      <alignment horizontal="left" wrapText="1"/>
    </xf>
    <xf numFmtId="49" fontId="4" fillId="0" borderId="1" xfId="3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49" fontId="2" fillId="0" borderId="1" xfId="2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3" applyFont="1" applyFill="1" applyBorder="1" applyAlignment="1">
      <alignment horizontal="left" wrapText="1"/>
    </xf>
    <xf numFmtId="0" fontId="8" fillId="0" borderId="1" xfId="3" applyFont="1" applyFill="1" applyBorder="1" applyAlignment="1">
      <alignment horizontal="left" wrapText="1"/>
    </xf>
    <xf numFmtId="0" fontId="8" fillId="0" borderId="0" xfId="0" applyFont="1" applyFill="1" applyAlignment="1">
      <alignment horizontal="left" wrapText="1"/>
    </xf>
    <xf numFmtId="164" fontId="4" fillId="0" borderId="1" xfId="3" applyNumberFormat="1" applyFont="1" applyFill="1" applyBorder="1" applyAlignment="1">
      <alignment horizontal="center"/>
    </xf>
    <xf numFmtId="0" fontId="10" fillId="0" borderId="5" xfId="0" applyNumberFormat="1" applyFont="1" applyFill="1" applyBorder="1" applyAlignment="1" applyProtection="1">
      <alignment horizontal="left" wrapText="1"/>
    </xf>
    <xf numFmtId="0" fontId="12" fillId="0" borderId="5" xfId="0" applyNumberFormat="1" applyFont="1" applyFill="1" applyBorder="1" applyAlignment="1" applyProtection="1">
      <alignment horizontal="left" wrapText="1"/>
    </xf>
    <xf numFmtId="0" fontId="4" fillId="0" borderId="1" xfId="3" applyNumberFormat="1" applyFont="1" applyFill="1" applyBorder="1" applyAlignment="1">
      <alignment horizontal="center"/>
    </xf>
    <xf numFmtId="164" fontId="2" fillId="0" borderId="1" xfId="3" applyNumberFormat="1" applyFont="1" applyFill="1" applyBorder="1" applyAlignment="1">
      <alignment horizontal="center"/>
    </xf>
    <xf numFmtId="0" fontId="13" fillId="0" borderId="1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3" applyFont="1" applyFill="1" applyBorder="1" applyAlignment="1">
      <alignment horizontal="left" wrapText="1"/>
    </xf>
    <xf numFmtId="49" fontId="2" fillId="0" borderId="1" xfId="3" applyNumberFormat="1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3" fillId="0" borderId="4" xfId="0" applyNumberFormat="1" applyFont="1" applyFill="1" applyBorder="1" applyAlignment="1" applyProtection="1">
      <alignment horizontal="center" vertical="top" wrapText="1"/>
    </xf>
    <xf numFmtId="0" fontId="13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 applyProtection="1">
      <alignment horizontal="right" wrapText="1"/>
    </xf>
    <xf numFmtId="0" fontId="2" fillId="0" borderId="0" xfId="1" applyFont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3" applyFont="1" applyFill="1" applyBorder="1" applyAlignment="1">
      <alignment horizontal="center" wrapText="1"/>
    </xf>
    <xf numFmtId="0" fontId="0" fillId="0" borderId="0" xfId="0" applyBorder="1" applyAlignment="1"/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tmp" xfId="4"/>
    <cellStyle name="Обычный_Лист1" xfId="2"/>
    <cellStyle name="Обычный_Приложение 1 поступление доходов анализ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abSelected="1" view="pageBreakPreview" topLeftCell="A70" zoomScale="90" zoomScaleNormal="90" zoomScaleSheetLayoutView="90" workbookViewId="0">
      <selection activeCell="C45" sqref="C45"/>
    </sheetView>
  </sheetViews>
  <sheetFormatPr defaultColWidth="10.33203125" defaultRowHeight="13.8" x14ac:dyDescent="0.25"/>
  <cols>
    <col min="1" max="1" width="26.33203125" style="3" customWidth="1"/>
    <col min="2" max="2" width="54.88671875" style="12" customWidth="1"/>
    <col min="3" max="5" width="16.6640625" style="3" customWidth="1"/>
    <col min="6" max="16384" width="10.33203125" style="1"/>
  </cols>
  <sheetData>
    <row r="1" spans="1:6" ht="13.8" customHeight="1" x14ac:dyDescent="0.25">
      <c r="B1" s="52" t="s">
        <v>33</v>
      </c>
      <c r="C1" s="53"/>
      <c r="D1" s="53"/>
      <c r="E1" s="53"/>
    </row>
    <row r="2" spans="1:6" ht="69" customHeight="1" x14ac:dyDescent="0.25">
      <c r="B2" s="54" t="s">
        <v>141</v>
      </c>
      <c r="C2" s="55"/>
      <c r="D2" s="55"/>
      <c r="E2" s="55"/>
    </row>
    <row r="4" spans="1:6" ht="18.600000000000001" customHeight="1" x14ac:dyDescent="0.25">
      <c r="A4" s="2"/>
      <c r="B4" s="7"/>
      <c r="C4" s="58" t="s">
        <v>140</v>
      </c>
      <c r="D4" s="59"/>
      <c r="E4" s="59"/>
    </row>
    <row r="5" spans="1:6" ht="78" customHeight="1" x14ac:dyDescent="0.25">
      <c r="A5" s="2"/>
      <c r="B5" s="8"/>
      <c r="C5" s="60" t="s">
        <v>138</v>
      </c>
      <c r="D5" s="59"/>
      <c r="E5" s="59"/>
    </row>
    <row r="6" spans="1:6" ht="13.5" customHeight="1" x14ac:dyDescent="0.3">
      <c r="B6" s="9"/>
      <c r="C6" s="4"/>
    </row>
    <row r="7" spans="1:6" ht="49.2" customHeight="1" x14ac:dyDescent="0.3">
      <c r="A7" s="56" t="s">
        <v>123</v>
      </c>
      <c r="B7" s="56"/>
      <c r="C7" s="56"/>
      <c r="D7" s="57"/>
      <c r="E7" s="57"/>
      <c r="F7" s="17"/>
    </row>
    <row r="8" spans="1:6" ht="18" customHeight="1" x14ac:dyDescent="0.25">
      <c r="A8" s="51" t="s">
        <v>25</v>
      </c>
      <c r="B8" s="51"/>
      <c r="C8" s="51"/>
      <c r="D8" s="51"/>
      <c r="E8" s="51"/>
      <c r="F8" s="17"/>
    </row>
    <row r="9" spans="1:6" ht="17.25" customHeight="1" x14ac:dyDescent="0.3">
      <c r="A9" s="49" t="s">
        <v>23</v>
      </c>
      <c r="B9" s="50" t="s">
        <v>24</v>
      </c>
      <c r="C9" s="47" t="s">
        <v>38</v>
      </c>
      <c r="D9" s="48"/>
      <c r="E9" s="48"/>
      <c r="F9" s="17"/>
    </row>
    <row r="10" spans="1:6" ht="30" customHeight="1" x14ac:dyDescent="0.25">
      <c r="A10" s="47"/>
      <c r="B10" s="50"/>
      <c r="C10" s="45" t="s">
        <v>36</v>
      </c>
      <c r="D10" s="46" t="s">
        <v>37</v>
      </c>
      <c r="E10" s="46" t="s">
        <v>124</v>
      </c>
    </row>
    <row r="11" spans="1:6" ht="15" customHeight="1" x14ac:dyDescent="0.25">
      <c r="A11" s="13">
        <v>1</v>
      </c>
      <c r="B11" s="16">
        <v>2</v>
      </c>
      <c r="C11" s="13">
        <v>3</v>
      </c>
      <c r="D11" s="13">
        <v>4</v>
      </c>
      <c r="E11" s="16">
        <v>5</v>
      </c>
    </row>
    <row r="12" spans="1:6" ht="23.1" customHeight="1" x14ac:dyDescent="0.3">
      <c r="A12" s="19" t="s">
        <v>0</v>
      </c>
      <c r="B12" s="22" t="s">
        <v>1</v>
      </c>
      <c r="C12" s="26">
        <f>C13+C15+C17+C25+C27+C34+C36+C38+C43+C44+C21</f>
        <v>939576.3</v>
      </c>
      <c r="D12" s="26">
        <f>D13+D15+D17+D25+D27+D34+D36+D38+D43+D44+D21</f>
        <v>883633</v>
      </c>
      <c r="E12" s="26">
        <f>E13+E15+E17+E25+E27+E34+E36+E38+E43+E44+E21</f>
        <v>908869</v>
      </c>
    </row>
    <row r="13" spans="1:6" ht="23.1" customHeight="1" x14ac:dyDescent="0.3">
      <c r="A13" s="19" t="s">
        <v>40</v>
      </c>
      <c r="B13" s="23" t="s">
        <v>131</v>
      </c>
      <c r="C13" s="26">
        <f>SUM(C14:C14)</f>
        <v>607494.30000000005</v>
      </c>
      <c r="D13" s="26">
        <f>SUM(D14:D14)</f>
        <v>574940</v>
      </c>
      <c r="E13" s="26">
        <f>SUM(E14:E14)</f>
        <v>596729</v>
      </c>
    </row>
    <row r="14" spans="1:6" ht="23.1" customHeight="1" x14ac:dyDescent="0.3">
      <c r="A14" s="20" t="s">
        <v>41</v>
      </c>
      <c r="B14" s="24" t="s">
        <v>2</v>
      </c>
      <c r="C14" s="30">
        <v>607494.30000000005</v>
      </c>
      <c r="D14" s="30">
        <f>564138+9927+875</f>
        <v>574940</v>
      </c>
      <c r="E14" s="30">
        <f>585242+10557+930</f>
        <v>596729</v>
      </c>
    </row>
    <row r="15" spans="1:6" ht="50.1" customHeight="1" x14ac:dyDescent="0.3">
      <c r="A15" s="19" t="s">
        <v>42</v>
      </c>
      <c r="B15" s="23" t="s">
        <v>26</v>
      </c>
      <c r="C15" s="26">
        <f>SUM(C16)</f>
        <v>61542</v>
      </c>
      <c r="D15" s="26">
        <f t="shared" ref="D15:E15" si="0">SUM(D16)</f>
        <v>61542</v>
      </c>
      <c r="E15" s="26">
        <f t="shared" si="0"/>
        <v>61542</v>
      </c>
    </row>
    <row r="16" spans="1:6" ht="51.6" customHeight="1" x14ac:dyDescent="0.3">
      <c r="A16" s="20" t="s">
        <v>43</v>
      </c>
      <c r="B16" s="24" t="s">
        <v>27</v>
      </c>
      <c r="C16" s="30">
        <v>61542</v>
      </c>
      <c r="D16" s="30">
        <v>61542</v>
      </c>
      <c r="E16" s="30">
        <v>61542</v>
      </c>
    </row>
    <row r="17" spans="1:5" ht="23.1" customHeight="1" x14ac:dyDescent="0.3">
      <c r="A17" s="19" t="s">
        <v>44</v>
      </c>
      <c r="B17" s="23" t="s">
        <v>3</v>
      </c>
      <c r="C17" s="26">
        <f>SUM(C18:C20)</f>
        <v>126199</v>
      </c>
      <c r="D17" s="26">
        <f>SUM(D18:D20)</f>
        <v>140661</v>
      </c>
      <c r="E17" s="26">
        <f>SUM(E18:E20)</f>
        <v>143419</v>
      </c>
    </row>
    <row r="18" spans="1:5" ht="35.1" customHeight="1" x14ac:dyDescent="0.3">
      <c r="A18" s="20" t="s">
        <v>51</v>
      </c>
      <c r="B18" s="24" t="s">
        <v>28</v>
      </c>
      <c r="C18" s="30">
        <f>84489+32067</f>
        <v>116556</v>
      </c>
      <c r="D18" s="30">
        <f>96003+34575</f>
        <v>130578</v>
      </c>
      <c r="E18" s="30">
        <f>97802+35089</f>
        <v>132891</v>
      </c>
    </row>
    <row r="19" spans="1:5" ht="23.1" customHeight="1" x14ac:dyDescent="0.3">
      <c r="A19" s="20" t="s">
        <v>39</v>
      </c>
      <c r="B19" s="24" t="s">
        <v>4</v>
      </c>
      <c r="C19" s="30">
        <v>5692</v>
      </c>
      <c r="D19" s="30">
        <v>6085</v>
      </c>
      <c r="E19" s="30">
        <v>6482</v>
      </c>
    </row>
    <row r="20" spans="1:5" ht="35.1" customHeight="1" x14ac:dyDescent="0.3">
      <c r="A20" s="20" t="s">
        <v>50</v>
      </c>
      <c r="B20" s="24" t="s">
        <v>29</v>
      </c>
      <c r="C20" s="30">
        <v>3951</v>
      </c>
      <c r="D20" s="30">
        <v>3998</v>
      </c>
      <c r="E20" s="30">
        <v>4046</v>
      </c>
    </row>
    <row r="21" spans="1:5" ht="23.1" customHeight="1" x14ac:dyDescent="0.3">
      <c r="A21" s="19" t="s">
        <v>47</v>
      </c>
      <c r="B21" s="27" t="s">
        <v>48</v>
      </c>
      <c r="C21" s="26">
        <f>SUM(C22:C24)</f>
        <v>58595</v>
      </c>
      <c r="D21" s="26">
        <f>SUM(D22:D24)</f>
        <v>59065</v>
      </c>
      <c r="E21" s="26">
        <f>SUM(E22:E24)</f>
        <v>59544</v>
      </c>
    </row>
    <row r="22" spans="1:5" ht="23.1" customHeight="1" x14ac:dyDescent="0.3">
      <c r="A22" s="20" t="s">
        <v>56</v>
      </c>
      <c r="B22" s="28" t="s">
        <v>49</v>
      </c>
      <c r="C22" s="30">
        <v>23487</v>
      </c>
      <c r="D22" s="30">
        <v>23957</v>
      </c>
      <c r="E22" s="30">
        <v>24436</v>
      </c>
    </row>
    <row r="23" spans="1:5" ht="23.1" customHeight="1" x14ac:dyDescent="0.3">
      <c r="A23" s="20" t="s">
        <v>54</v>
      </c>
      <c r="B23" s="24" t="s">
        <v>52</v>
      </c>
      <c r="C23" s="30">
        <v>10862</v>
      </c>
      <c r="D23" s="30">
        <v>10862</v>
      </c>
      <c r="E23" s="30">
        <v>10862</v>
      </c>
    </row>
    <row r="24" spans="1:5" ht="23.1" customHeight="1" x14ac:dyDescent="0.3">
      <c r="A24" s="20" t="s">
        <v>55</v>
      </c>
      <c r="B24" s="24" t="s">
        <v>53</v>
      </c>
      <c r="C24" s="30">
        <v>24246</v>
      </c>
      <c r="D24" s="30">
        <v>24246</v>
      </c>
      <c r="E24" s="30">
        <v>24246</v>
      </c>
    </row>
    <row r="25" spans="1:5" ht="23.1" customHeight="1" x14ac:dyDescent="0.3">
      <c r="A25" s="19" t="s">
        <v>45</v>
      </c>
      <c r="B25" s="23" t="s">
        <v>16</v>
      </c>
      <c r="C25" s="26">
        <f>SUM(C26)</f>
        <v>1883</v>
      </c>
      <c r="D25" s="26">
        <f>D26</f>
        <v>1883</v>
      </c>
      <c r="E25" s="26">
        <f>E26</f>
        <v>1883</v>
      </c>
    </row>
    <row r="26" spans="1:5" ht="23.1" customHeight="1" x14ac:dyDescent="0.3">
      <c r="A26" s="20" t="s">
        <v>46</v>
      </c>
      <c r="B26" s="24" t="s">
        <v>20</v>
      </c>
      <c r="C26" s="30">
        <v>1883</v>
      </c>
      <c r="D26" s="30">
        <v>1883</v>
      </c>
      <c r="E26" s="30">
        <v>1883</v>
      </c>
    </row>
    <row r="27" spans="1:5" ht="50.1" customHeight="1" x14ac:dyDescent="0.3">
      <c r="A27" s="19" t="s">
        <v>57</v>
      </c>
      <c r="B27" s="23" t="s">
        <v>5</v>
      </c>
      <c r="C27" s="26">
        <f>C28+C29+C31+C32+C33+C30</f>
        <v>36240.5</v>
      </c>
      <c r="D27" s="26">
        <f>D28+D29+D31+D32+D33+D30</f>
        <v>30440</v>
      </c>
      <c r="E27" s="26">
        <f>E28+E29+E31+E32+E33+E30</f>
        <v>30440</v>
      </c>
    </row>
    <row r="28" spans="1:5" ht="79.5" hidden="1" customHeight="1" x14ac:dyDescent="0.3">
      <c r="A28" s="21" t="s">
        <v>59</v>
      </c>
      <c r="B28" s="25" t="s">
        <v>30</v>
      </c>
      <c r="C28" s="30">
        <v>14602</v>
      </c>
      <c r="D28" s="30">
        <v>14602</v>
      </c>
      <c r="E28" s="30">
        <v>14602</v>
      </c>
    </row>
    <row r="29" spans="1:5" ht="96.75" hidden="1" customHeight="1" x14ac:dyDescent="0.3">
      <c r="A29" s="20" t="s">
        <v>58</v>
      </c>
      <c r="B29" s="24" t="s">
        <v>31</v>
      </c>
      <c r="C29" s="30">
        <v>286</v>
      </c>
      <c r="D29" s="30">
        <v>286</v>
      </c>
      <c r="E29" s="30">
        <v>286</v>
      </c>
    </row>
    <row r="30" spans="1:5" ht="82.2" hidden="1" customHeight="1" x14ac:dyDescent="0.3">
      <c r="A30" s="20" t="s">
        <v>66</v>
      </c>
      <c r="B30" s="24" t="s">
        <v>65</v>
      </c>
      <c r="C30" s="30">
        <v>161</v>
      </c>
      <c r="D30" s="30">
        <v>161</v>
      </c>
      <c r="E30" s="30">
        <v>161</v>
      </c>
    </row>
    <row r="31" spans="1:5" ht="50.1" hidden="1" customHeight="1" x14ac:dyDescent="0.3">
      <c r="A31" s="20" t="s">
        <v>60</v>
      </c>
      <c r="B31" s="18" t="s">
        <v>17</v>
      </c>
      <c r="C31" s="30">
        <f>15338+5800.5</f>
        <v>21138.5</v>
      </c>
      <c r="D31" s="30">
        <v>15338</v>
      </c>
      <c r="E31" s="30">
        <v>15338</v>
      </c>
    </row>
    <row r="32" spans="1:5" ht="50.1" hidden="1" customHeight="1" x14ac:dyDescent="0.3">
      <c r="A32" s="20" t="s">
        <v>61</v>
      </c>
      <c r="B32" s="18" t="s">
        <v>22</v>
      </c>
      <c r="C32" s="30">
        <v>33</v>
      </c>
      <c r="D32" s="30">
        <v>33</v>
      </c>
      <c r="E32" s="30">
        <v>33</v>
      </c>
    </row>
    <row r="33" spans="1:5" ht="98.25" hidden="1" customHeight="1" x14ac:dyDescent="0.3">
      <c r="A33" s="20" t="s">
        <v>64</v>
      </c>
      <c r="B33" s="24" t="s">
        <v>32</v>
      </c>
      <c r="C33" s="30">
        <v>20</v>
      </c>
      <c r="D33" s="30">
        <v>20</v>
      </c>
      <c r="E33" s="30">
        <v>20</v>
      </c>
    </row>
    <row r="34" spans="1:5" ht="35.1" customHeight="1" x14ac:dyDescent="0.3">
      <c r="A34" s="19" t="s">
        <v>62</v>
      </c>
      <c r="B34" s="23" t="s">
        <v>6</v>
      </c>
      <c r="C34" s="26">
        <f>SUM(C35)</f>
        <v>3350</v>
      </c>
      <c r="D34" s="26">
        <f>D35</f>
        <v>3548</v>
      </c>
      <c r="E34" s="26">
        <f>E35</f>
        <v>3758</v>
      </c>
    </row>
    <row r="35" spans="1:5" ht="35.1" customHeight="1" x14ac:dyDescent="0.3">
      <c r="A35" s="20" t="s">
        <v>63</v>
      </c>
      <c r="B35" s="24" t="s">
        <v>7</v>
      </c>
      <c r="C35" s="30">
        <v>3350</v>
      </c>
      <c r="D35" s="30">
        <v>3548</v>
      </c>
      <c r="E35" s="30">
        <v>3758</v>
      </c>
    </row>
    <row r="36" spans="1:5" ht="35.1" customHeight="1" x14ac:dyDescent="0.3">
      <c r="A36" s="19" t="s">
        <v>68</v>
      </c>
      <c r="B36" s="23" t="s">
        <v>18</v>
      </c>
      <c r="C36" s="26">
        <f>SUM(C37)</f>
        <v>108</v>
      </c>
      <c r="D36" s="26">
        <f>D37</f>
        <v>108</v>
      </c>
      <c r="E36" s="26">
        <f>E37</f>
        <v>108</v>
      </c>
    </row>
    <row r="37" spans="1:5" ht="50.1" customHeight="1" x14ac:dyDescent="0.3">
      <c r="A37" s="20" t="s">
        <v>120</v>
      </c>
      <c r="B37" s="24" t="s">
        <v>67</v>
      </c>
      <c r="C37" s="30">
        <v>108</v>
      </c>
      <c r="D37" s="30">
        <v>108</v>
      </c>
      <c r="E37" s="30">
        <v>108</v>
      </c>
    </row>
    <row r="38" spans="1:5" ht="35.1" customHeight="1" x14ac:dyDescent="0.3">
      <c r="A38" s="19" t="s">
        <v>69</v>
      </c>
      <c r="B38" s="23" t="s">
        <v>8</v>
      </c>
      <c r="C38" s="26">
        <f>C39+C40+C42+C41</f>
        <v>33462</v>
      </c>
      <c r="D38" s="26">
        <f>D39+D40+D42+D41</f>
        <v>9157</v>
      </c>
      <c r="E38" s="26">
        <f>E39+E40+E42+E41</f>
        <v>9157</v>
      </c>
    </row>
    <row r="39" spans="1:5" ht="95.25" hidden="1" customHeight="1" x14ac:dyDescent="0.3">
      <c r="A39" s="20" t="s">
        <v>35</v>
      </c>
      <c r="B39" s="24" t="s">
        <v>34</v>
      </c>
      <c r="C39" s="30">
        <f>1194+305</f>
        <v>1499</v>
      </c>
      <c r="D39" s="30">
        <v>1194</v>
      </c>
      <c r="E39" s="30">
        <v>1194</v>
      </c>
    </row>
    <row r="40" spans="1:5" ht="50.1" hidden="1" customHeight="1" x14ac:dyDescent="0.3">
      <c r="A40" s="20" t="s">
        <v>121</v>
      </c>
      <c r="B40" s="24" t="s">
        <v>74</v>
      </c>
      <c r="C40" s="30">
        <f>26812+4000</f>
        <v>30812</v>
      </c>
      <c r="D40" s="30">
        <v>6812</v>
      </c>
      <c r="E40" s="30">
        <v>6812</v>
      </c>
    </row>
    <row r="41" spans="1:5" ht="70.5" hidden="1" customHeight="1" x14ac:dyDescent="0.3">
      <c r="A41" s="20" t="s">
        <v>122</v>
      </c>
      <c r="B41" s="24" t="s">
        <v>75</v>
      </c>
      <c r="C41" s="30">
        <v>394</v>
      </c>
      <c r="D41" s="30">
        <v>394</v>
      </c>
      <c r="E41" s="30">
        <v>394</v>
      </c>
    </row>
    <row r="42" spans="1:5" ht="78.599999999999994" hidden="1" customHeight="1" x14ac:dyDescent="0.3">
      <c r="A42" s="20" t="s">
        <v>21</v>
      </c>
      <c r="B42" s="18" t="s">
        <v>19</v>
      </c>
      <c r="C42" s="30">
        <v>757</v>
      </c>
      <c r="D42" s="30">
        <v>757</v>
      </c>
      <c r="E42" s="30">
        <v>757</v>
      </c>
    </row>
    <row r="43" spans="1:5" ht="23.1" customHeight="1" x14ac:dyDescent="0.3">
      <c r="A43" s="29" t="s">
        <v>70</v>
      </c>
      <c r="B43" s="23" t="s">
        <v>9</v>
      </c>
      <c r="C43" s="26">
        <f>1000+2289</f>
        <v>3289</v>
      </c>
      <c r="D43" s="26">
        <v>2289</v>
      </c>
      <c r="E43" s="26">
        <v>2289</v>
      </c>
    </row>
    <row r="44" spans="1:5" ht="23.1" customHeight="1" x14ac:dyDescent="0.3">
      <c r="A44" s="29" t="s">
        <v>71</v>
      </c>
      <c r="B44" s="23" t="s">
        <v>10</v>
      </c>
      <c r="C44" s="26">
        <v>7413.5</v>
      </c>
      <c r="D44" s="26">
        <v>0</v>
      </c>
      <c r="E44" s="26">
        <v>0</v>
      </c>
    </row>
    <row r="45" spans="1:5" ht="23.1" customHeight="1" x14ac:dyDescent="0.3">
      <c r="A45" s="29" t="s">
        <v>72</v>
      </c>
      <c r="B45" s="23" t="s">
        <v>11</v>
      </c>
      <c r="C45" s="26">
        <f>SUM(C46+C75+C73)</f>
        <v>2243168.7000000002</v>
      </c>
      <c r="D45" s="26">
        <f>SUM(D46+D75+D73)</f>
        <v>2126166.9</v>
      </c>
      <c r="E45" s="26">
        <f>SUM(E46+E75+E73)</f>
        <v>1456556.5</v>
      </c>
    </row>
    <row r="46" spans="1:5" ht="48" customHeight="1" x14ac:dyDescent="0.3">
      <c r="A46" s="29" t="s">
        <v>73</v>
      </c>
      <c r="B46" s="31" t="s">
        <v>77</v>
      </c>
      <c r="C46" s="26">
        <f>C47+C49+C63+C70</f>
        <v>2242836.7000000002</v>
      </c>
      <c r="D46" s="26">
        <f>D48+D49+D63+D70</f>
        <v>2111166.9</v>
      </c>
      <c r="E46" s="26">
        <f>E48+E49+E63+E70</f>
        <v>1456556.5</v>
      </c>
    </row>
    <row r="47" spans="1:5" ht="35.1" customHeight="1" x14ac:dyDescent="0.3">
      <c r="A47" s="29" t="s">
        <v>79</v>
      </c>
      <c r="B47" s="32" t="s">
        <v>78</v>
      </c>
      <c r="C47" s="26">
        <f>C48</f>
        <v>265678.2</v>
      </c>
      <c r="D47" s="26">
        <f>D48</f>
        <v>274093.40000000002</v>
      </c>
      <c r="E47" s="26">
        <f>E48</f>
        <v>282287.2</v>
      </c>
    </row>
    <row r="48" spans="1:5" ht="63" customHeight="1" x14ac:dyDescent="0.3">
      <c r="A48" s="33" t="s">
        <v>76</v>
      </c>
      <c r="B48" s="34" t="s">
        <v>80</v>
      </c>
      <c r="C48" s="30">
        <v>265678.2</v>
      </c>
      <c r="D48" s="30">
        <v>274093.40000000002</v>
      </c>
      <c r="E48" s="30">
        <v>282287.2</v>
      </c>
    </row>
    <row r="49" spans="1:5" ht="36.75" customHeight="1" x14ac:dyDescent="0.3">
      <c r="A49" s="35" t="s">
        <v>13</v>
      </c>
      <c r="B49" s="34" t="s">
        <v>81</v>
      </c>
      <c r="C49" s="26">
        <f>SUM(C50:C62)</f>
        <v>1045288.6</v>
      </c>
      <c r="D49" s="26">
        <f>SUM(D50:D62)</f>
        <v>865428.3</v>
      </c>
      <c r="E49" s="26">
        <f>SUM(E50:E62)</f>
        <v>159382.5</v>
      </c>
    </row>
    <row r="50" spans="1:5" ht="48.6" customHeight="1" x14ac:dyDescent="0.3">
      <c r="A50" s="36" t="s">
        <v>129</v>
      </c>
      <c r="B50" s="34" t="s">
        <v>130</v>
      </c>
      <c r="C50" s="37">
        <f>38000+66435.7+122428.1+373231.2</f>
        <v>600095</v>
      </c>
      <c r="D50" s="37">
        <v>44290.400000000001</v>
      </c>
      <c r="E50" s="37">
        <v>0</v>
      </c>
    </row>
    <row r="51" spans="1:5" ht="93.75" customHeight="1" x14ac:dyDescent="0.3">
      <c r="A51" s="36" t="s">
        <v>85</v>
      </c>
      <c r="B51" s="34" t="s">
        <v>100</v>
      </c>
      <c r="C51" s="37">
        <v>2291.6999999999998</v>
      </c>
      <c r="D51" s="37">
        <v>0</v>
      </c>
      <c r="E51" s="37">
        <v>0</v>
      </c>
    </row>
    <row r="52" spans="1:5" ht="66" customHeight="1" x14ac:dyDescent="0.3">
      <c r="A52" s="36" t="s">
        <v>86</v>
      </c>
      <c r="B52" s="34" t="s">
        <v>99</v>
      </c>
      <c r="C52" s="37">
        <v>10435.799999999999</v>
      </c>
      <c r="D52" s="37">
        <v>0</v>
      </c>
      <c r="E52" s="37">
        <v>0</v>
      </c>
    </row>
    <row r="53" spans="1:5" ht="50.1" customHeight="1" x14ac:dyDescent="0.3">
      <c r="A53" s="36" t="s">
        <v>88</v>
      </c>
      <c r="B53" s="34" t="s">
        <v>97</v>
      </c>
      <c r="C53" s="37">
        <f>1052.2+41047.1</f>
        <v>42099.3</v>
      </c>
      <c r="D53" s="37">
        <v>0</v>
      </c>
      <c r="E53" s="37">
        <v>0</v>
      </c>
    </row>
    <row r="54" spans="1:5" ht="79.5" customHeight="1" x14ac:dyDescent="0.3">
      <c r="A54" s="36" t="s">
        <v>84</v>
      </c>
      <c r="B54" s="34" t="s">
        <v>101</v>
      </c>
      <c r="C54" s="37">
        <v>35395.599999999999</v>
      </c>
      <c r="D54" s="37">
        <v>34596.699999999997</v>
      </c>
      <c r="E54" s="37">
        <v>33613.300000000003</v>
      </c>
    </row>
    <row r="55" spans="1:5" ht="50.1" customHeight="1" x14ac:dyDescent="0.3">
      <c r="A55" s="36" t="s">
        <v>90</v>
      </c>
      <c r="B55" s="34" t="s">
        <v>96</v>
      </c>
      <c r="C55" s="37">
        <v>0</v>
      </c>
      <c r="D55" s="37">
        <v>0</v>
      </c>
      <c r="E55" s="37">
        <f>24892.7+1307.6</f>
        <v>26200.3</v>
      </c>
    </row>
    <row r="56" spans="1:5" ht="50.1" customHeight="1" x14ac:dyDescent="0.3">
      <c r="A56" s="36" t="s">
        <v>87</v>
      </c>
      <c r="B56" s="34" t="s">
        <v>98</v>
      </c>
      <c r="C56" s="37">
        <f>656.9+845.9</f>
        <v>1502.8</v>
      </c>
      <c r="D56" s="37">
        <v>818.1</v>
      </c>
      <c r="E56" s="37">
        <v>744.9</v>
      </c>
    </row>
    <row r="57" spans="1:5" ht="31.8" customHeight="1" x14ac:dyDescent="0.3">
      <c r="A57" s="36" t="s">
        <v>89</v>
      </c>
      <c r="B57" s="34" t="s">
        <v>95</v>
      </c>
      <c r="C57" s="37">
        <v>0</v>
      </c>
      <c r="D57" s="37">
        <v>2231.5</v>
      </c>
      <c r="E57" s="37">
        <v>25031.1</v>
      </c>
    </row>
    <row r="58" spans="1:5" ht="50.1" customHeight="1" x14ac:dyDescent="0.3">
      <c r="A58" s="33" t="s">
        <v>82</v>
      </c>
      <c r="B58" s="34" t="s">
        <v>92</v>
      </c>
      <c r="C58" s="37">
        <f>5289.45052+14725.67239+3143.2+3414.3</f>
        <v>26572.6</v>
      </c>
      <c r="D58" s="37">
        <v>0</v>
      </c>
      <c r="E58" s="37">
        <v>0</v>
      </c>
    </row>
    <row r="59" spans="1:5" ht="50.1" customHeight="1" x14ac:dyDescent="0.3">
      <c r="A59" s="36" t="s">
        <v>91</v>
      </c>
      <c r="B59" s="34" t="s">
        <v>94</v>
      </c>
      <c r="C59" s="37">
        <f>6108.8+1971.1+3477.8+328</f>
        <v>11885.7</v>
      </c>
      <c r="D59" s="37">
        <v>723290.2</v>
      </c>
      <c r="E59" s="37">
        <v>0</v>
      </c>
    </row>
    <row r="60" spans="1:5" ht="39" customHeight="1" x14ac:dyDescent="0.3">
      <c r="A60" s="36" t="s">
        <v>127</v>
      </c>
      <c r="B60" s="34" t="s">
        <v>128</v>
      </c>
      <c r="C60" s="37">
        <v>249.6</v>
      </c>
      <c r="D60" s="37">
        <v>0</v>
      </c>
      <c r="E60" s="37">
        <v>0</v>
      </c>
    </row>
    <row r="61" spans="1:5" ht="50.1" customHeight="1" x14ac:dyDescent="0.3">
      <c r="A61" s="36" t="s">
        <v>126</v>
      </c>
      <c r="B61" s="34" t="s">
        <v>125</v>
      </c>
      <c r="C61" s="37">
        <v>0</v>
      </c>
      <c r="D61" s="37">
        <v>0</v>
      </c>
      <c r="E61" s="37">
        <v>18461.5</v>
      </c>
    </row>
    <row r="62" spans="1:5" ht="15" customHeight="1" x14ac:dyDescent="0.3">
      <c r="A62" s="36" t="s">
        <v>83</v>
      </c>
      <c r="B62" s="34" t="s">
        <v>93</v>
      </c>
      <c r="C62" s="37">
        <v>314760.5</v>
      </c>
      <c r="D62" s="37">
        <v>60201.4</v>
      </c>
      <c r="E62" s="37">
        <v>55331.4</v>
      </c>
    </row>
    <row r="63" spans="1:5" ht="31.2" x14ac:dyDescent="0.3">
      <c r="A63" s="39" t="s">
        <v>14</v>
      </c>
      <c r="B63" s="34" t="s">
        <v>102</v>
      </c>
      <c r="C63" s="42">
        <f>SUM(C64:C69)</f>
        <v>931817.8</v>
      </c>
      <c r="D63" s="42">
        <f>SUM(D64:D69)</f>
        <v>971645.2</v>
      </c>
      <c r="E63" s="42">
        <f>SUM(E64:E69)</f>
        <v>1014886.8</v>
      </c>
    </row>
    <row r="64" spans="1:5" ht="50.25" customHeight="1" x14ac:dyDescent="0.3">
      <c r="A64" s="36" t="s">
        <v>104</v>
      </c>
      <c r="B64" s="34" t="s">
        <v>103</v>
      </c>
      <c r="C64" s="38">
        <v>884161</v>
      </c>
      <c r="D64" s="38">
        <v>923159.5</v>
      </c>
      <c r="E64" s="38">
        <v>964778.9</v>
      </c>
    </row>
    <row r="65" spans="1:5" ht="61.2" customHeight="1" x14ac:dyDescent="0.3">
      <c r="A65" s="36" t="s">
        <v>110</v>
      </c>
      <c r="B65" s="34" t="s">
        <v>109</v>
      </c>
      <c r="C65" s="38">
        <v>4003</v>
      </c>
      <c r="D65" s="38">
        <v>4400</v>
      </c>
      <c r="E65" s="38">
        <v>4806.3</v>
      </c>
    </row>
    <row r="66" spans="1:5" ht="78.75" customHeight="1" x14ac:dyDescent="0.3">
      <c r="A66" s="36" t="s">
        <v>118</v>
      </c>
      <c r="B66" s="34" t="s">
        <v>119</v>
      </c>
      <c r="C66" s="38">
        <v>5010.1000000000004</v>
      </c>
      <c r="D66" s="38">
        <v>5010.1000000000004</v>
      </c>
      <c r="E66" s="38">
        <v>6038.1</v>
      </c>
    </row>
    <row r="67" spans="1:5" ht="81" customHeight="1" x14ac:dyDescent="0.3">
      <c r="A67" s="36" t="s">
        <v>105</v>
      </c>
      <c r="B67" s="34" t="s">
        <v>108</v>
      </c>
      <c r="C67" s="38">
        <v>6.1</v>
      </c>
      <c r="D67" s="38">
        <v>6.3</v>
      </c>
      <c r="E67" s="38">
        <v>41.2</v>
      </c>
    </row>
    <row r="68" spans="1:5" ht="144" customHeight="1" x14ac:dyDescent="0.3">
      <c r="A68" s="36" t="s">
        <v>142</v>
      </c>
      <c r="B68" s="34" t="s">
        <v>143</v>
      </c>
      <c r="C68" s="38">
        <v>30814.400000000001</v>
      </c>
      <c r="D68" s="38">
        <v>31245.8</v>
      </c>
      <c r="E68" s="38">
        <v>31402</v>
      </c>
    </row>
    <row r="69" spans="1:5" ht="31.2" x14ac:dyDescent="0.3">
      <c r="A69" s="36" t="s">
        <v>106</v>
      </c>
      <c r="B69" s="34" t="s">
        <v>107</v>
      </c>
      <c r="C69" s="38">
        <v>7823.2</v>
      </c>
      <c r="D69" s="38">
        <v>7823.5</v>
      </c>
      <c r="E69" s="38">
        <v>7820.3</v>
      </c>
    </row>
    <row r="70" spans="1:5" ht="15.6" x14ac:dyDescent="0.3">
      <c r="A70" s="39" t="s">
        <v>15</v>
      </c>
      <c r="B70" s="40" t="s">
        <v>111</v>
      </c>
      <c r="C70" s="26">
        <f>C72+C71</f>
        <v>52.1</v>
      </c>
      <c r="D70" s="26">
        <f>D72</f>
        <v>0</v>
      </c>
      <c r="E70" s="26">
        <f>E72</f>
        <v>0</v>
      </c>
    </row>
    <row r="71" spans="1:5" ht="31.2" x14ac:dyDescent="0.3">
      <c r="A71" s="36" t="s">
        <v>134</v>
      </c>
      <c r="B71" s="40" t="s">
        <v>135</v>
      </c>
      <c r="C71" s="30">
        <v>52.1</v>
      </c>
      <c r="D71" s="37">
        <v>0</v>
      </c>
      <c r="E71" s="37">
        <v>0</v>
      </c>
    </row>
    <row r="72" spans="1:5" ht="31.2" hidden="1" x14ac:dyDescent="0.3">
      <c r="A72" s="36" t="s">
        <v>116</v>
      </c>
      <c r="B72" s="34" t="s">
        <v>112</v>
      </c>
      <c r="C72" s="37">
        <v>0</v>
      </c>
      <c r="D72" s="37">
        <v>0</v>
      </c>
      <c r="E72" s="37">
        <v>0</v>
      </c>
    </row>
    <row r="73" spans="1:5" ht="31.2" x14ac:dyDescent="0.3">
      <c r="A73" s="39" t="s">
        <v>132</v>
      </c>
      <c r="B73" s="43" t="s">
        <v>133</v>
      </c>
      <c r="C73" s="37">
        <v>0</v>
      </c>
      <c r="D73" s="37">
        <f>D74</f>
        <v>15000</v>
      </c>
      <c r="E73" s="37">
        <v>0</v>
      </c>
    </row>
    <row r="74" spans="1:5" ht="46.8" x14ac:dyDescent="0.3">
      <c r="A74" s="44" t="s">
        <v>137</v>
      </c>
      <c r="B74" s="34" t="s">
        <v>136</v>
      </c>
      <c r="C74" s="37">
        <v>0</v>
      </c>
      <c r="D74" s="37">
        <v>15000</v>
      </c>
      <c r="E74" s="37">
        <v>0</v>
      </c>
    </row>
    <row r="75" spans="1:5" ht="15.6" x14ac:dyDescent="0.3">
      <c r="A75" s="39" t="s">
        <v>113</v>
      </c>
      <c r="B75" s="40" t="s">
        <v>114</v>
      </c>
      <c r="C75" s="26">
        <f>C76</f>
        <v>332</v>
      </c>
      <c r="D75" s="26">
        <f>D76</f>
        <v>0</v>
      </c>
      <c r="E75" s="26">
        <f>E76</f>
        <v>0</v>
      </c>
    </row>
    <row r="76" spans="1:5" ht="46.8" x14ac:dyDescent="0.3">
      <c r="A76" s="36" t="s">
        <v>115</v>
      </c>
      <c r="B76" s="34" t="s">
        <v>117</v>
      </c>
      <c r="C76" s="37">
        <v>332</v>
      </c>
      <c r="D76" s="37">
        <f>0</f>
        <v>0</v>
      </c>
      <c r="E76" s="37">
        <f>0</f>
        <v>0</v>
      </c>
    </row>
    <row r="77" spans="1:5" ht="15.6" x14ac:dyDescent="0.3">
      <c r="A77" s="41"/>
      <c r="B77" s="23" t="s">
        <v>12</v>
      </c>
      <c r="C77" s="26">
        <f>SUM(C45+C12)</f>
        <v>3182745</v>
      </c>
      <c r="D77" s="26">
        <f>SUM(D45+D12)</f>
        <v>3009799.9</v>
      </c>
      <c r="E77" s="26" t="s">
        <v>139</v>
      </c>
    </row>
    <row r="78" spans="1:5" ht="15.6" x14ac:dyDescent="0.25">
      <c r="A78" s="5"/>
      <c r="B78" s="10"/>
      <c r="C78" s="6"/>
    </row>
    <row r="79" spans="1:5" ht="18" x14ac:dyDescent="0.35">
      <c r="B79" s="11"/>
      <c r="C79" s="15"/>
    </row>
    <row r="80" spans="1:5" x14ac:dyDescent="0.25">
      <c r="B80" s="11"/>
      <c r="C80" s="14"/>
      <c r="D80" s="14"/>
      <c r="E80" s="14"/>
    </row>
    <row r="81" spans="1:5" x14ac:dyDescent="0.25">
      <c r="B81" s="11"/>
    </row>
    <row r="82" spans="1:5" x14ac:dyDescent="0.25">
      <c r="B82" s="11"/>
    </row>
    <row r="83" spans="1:5" x14ac:dyDescent="0.25">
      <c r="A83" s="1"/>
      <c r="B83" s="11"/>
      <c r="C83" s="1"/>
      <c r="D83" s="1"/>
      <c r="E83" s="1"/>
    </row>
    <row r="84" spans="1:5" x14ac:dyDescent="0.25">
      <c r="A84" s="1"/>
      <c r="B84" s="11"/>
      <c r="C84" s="1"/>
      <c r="D84" s="1"/>
      <c r="E84" s="1"/>
    </row>
    <row r="85" spans="1:5" x14ac:dyDescent="0.25">
      <c r="A85" s="1"/>
      <c r="B85" s="11"/>
      <c r="C85" s="1"/>
      <c r="D85" s="1"/>
      <c r="E85" s="1"/>
    </row>
    <row r="86" spans="1:5" x14ac:dyDescent="0.25">
      <c r="A86" s="1"/>
      <c r="B86" s="11"/>
      <c r="C86" s="1"/>
      <c r="D86" s="1"/>
      <c r="E86" s="1"/>
    </row>
  </sheetData>
  <mergeCells count="9">
    <mergeCell ref="C9:E9"/>
    <mergeCell ref="A9:A10"/>
    <mergeCell ref="B9:B10"/>
    <mergeCell ref="A8:E8"/>
    <mergeCell ref="B1:E1"/>
    <mergeCell ref="B2:E2"/>
    <mergeCell ref="A7:E7"/>
    <mergeCell ref="C4:E4"/>
    <mergeCell ref="C5:E5"/>
  </mergeCells>
  <phoneticPr fontId="1" type="noConversion"/>
  <printOptions horizontalCentered="1"/>
  <pageMargins left="0.78740157480314965" right="0.19685039370078741" top="0.39370078740157483" bottom="0.19685039370078741" header="0.31496062992125984" footer="0.31496062992125984"/>
  <pageSetup paperSize="9" scale="72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budget</cp:lastModifiedBy>
  <cp:lastPrinted>2023-11-15T06:40:58Z</cp:lastPrinted>
  <dcterms:created xsi:type="dcterms:W3CDTF">2006-09-19T12:50:58Z</dcterms:created>
  <dcterms:modified xsi:type="dcterms:W3CDTF">2024-02-15T14:34:55Z</dcterms:modified>
</cp:coreProperties>
</file>