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2" yWindow="5136" windowWidth="23256" windowHeight="5196"/>
  </bookViews>
  <sheets>
    <sheet name="Приложение 2" sheetId="7" r:id="rId1"/>
  </sheets>
  <calcPr calcId="145621" fullPrecision="0"/>
</workbook>
</file>

<file path=xl/calcChain.xml><?xml version="1.0" encoding="utf-8"?>
<calcChain xmlns="http://schemas.openxmlformats.org/spreadsheetml/2006/main">
  <c r="C12" i="7" l="1"/>
  <c r="C35" i="7" l="1"/>
  <c r="D40" i="7" l="1"/>
  <c r="D13" i="7"/>
  <c r="D18" i="7" l="1"/>
  <c r="D38" i="7"/>
  <c r="C70" i="7" l="1"/>
  <c r="C61" i="7"/>
  <c r="C51" i="7"/>
  <c r="D58" i="7" l="1"/>
  <c r="C81" i="7" l="1"/>
  <c r="C66" i="7" l="1"/>
  <c r="C60" i="7"/>
  <c r="E13" i="7" l="1"/>
  <c r="E70" i="7" l="1"/>
  <c r="D70" i="7"/>
  <c r="C65" i="7"/>
  <c r="E55" i="7" l="1"/>
  <c r="C55" i="7"/>
  <c r="E17" i="7" l="1"/>
  <c r="E40" i="7" l="1"/>
  <c r="E73" i="7" l="1"/>
  <c r="D71" i="7"/>
  <c r="E71" i="7"/>
  <c r="C71" i="7"/>
  <c r="D65" i="7"/>
  <c r="E81" i="7" l="1"/>
  <c r="E77" i="7"/>
  <c r="D77" i="7"/>
  <c r="E75" i="7"/>
  <c r="E72" i="7"/>
  <c r="E66" i="7"/>
  <c r="E65" i="7"/>
  <c r="E64" i="7"/>
  <c r="E62" i="7"/>
  <c r="E61" i="7"/>
  <c r="E60" i="7"/>
  <c r="E59" i="7"/>
  <c r="E58" i="7"/>
  <c r="E57" i="7"/>
  <c r="E56" i="7"/>
  <c r="E54" i="7"/>
  <c r="E49" i="7"/>
  <c r="D75" i="7"/>
  <c r="D73" i="7"/>
  <c r="D72" i="7"/>
  <c r="D66" i="7"/>
  <c r="D64" i="7"/>
  <c r="D62" i="7"/>
  <c r="D61" i="7"/>
  <c r="D60" i="7"/>
  <c r="D59" i="7"/>
  <c r="D57" i="7"/>
  <c r="D56" i="7"/>
  <c r="C47" i="7"/>
  <c r="D49" i="7"/>
  <c r="C77" i="7"/>
  <c r="C76" i="7" s="1"/>
  <c r="C75" i="7"/>
  <c r="C73" i="7"/>
  <c r="C72" i="7"/>
  <c r="C64" i="7"/>
  <c r="C62" i="7"/>
  <c r="C59" i="7"/>
  <c r="C57" i="7"/>
  <c r="C56" i="7"/>
  <c r="C54" i="7"/>
  <c r="C50" i="7" l="1"/>
  <c r="E50" i="7"/>
  <c r="E80" i="7" l="1"/>
  <c r="D80" i="7"/>
  <c r="C80" i="7"/>
  <c r="E69" i="7" l="1"/>
  <c r="D69" i="7"/>
  <c r="C69" i="7"/>
  <c r="C46" i="7" s="1"/>
  <c r="C45" i="7" s="1"/>
  <c r="D54" i="7"/>
  <c r="D50" i="7" s="1"/>
  <c r="D76" i="7"/>
  <c r="E76" i="7"/>
  <c r="D47" i="7"/>
  <c r="E47" i="7"/>
  <c r="E16" i="7"/>
  <c r="D16" i="7"/>
  <c r="C16" i="7"/>
  <c r="E38" i="7"/>
  <c r="C38" i="7"/>
  <c r="D26" i="7"/>
  <c r="E26" i="7"/>
  <c r="C26" i="7"/>
  <c r="E20" i="7"/>
  <c r="C20" i="7"/>
  <c r="D20" i="7"/>
  <c r="E12" i="7"/>
  <c r="D12" i="7"/>
  <c r="C24" i="7"/>
  <c r="C14" i="7"/>
  <c r="D14" i="7"/>
  <c r="E14" i="7"/>
  <c r="D24" i="7"/>
  <c r="E24" i="7"/>
  <c r="C33" i="7"/>
  <c r="D33" i="7"/>
  <c r="E33" i="7"/>
  <c r="D35" i="7"/>
  <c r="E35" i="7"/>
  <c r="C11" i="7" l="1"/>
  <c r="C82" i="7" s="1"/>
  <c r="E46" i="7"/>
  <c r="E45" i="7" s="1"/>
  <c r="E11" i="7"/>
  <c r="D11" i="7"/>
  <c r="D46" i="7" l="1"/>
  <c r="D45" i="7" s="1"/>
  <c r="D82" i="7" s="1"/>
</calcChain>
</file>

<file path=xl/sharedStrings.xml><?xml version="1.0" encoding="utf-8"?>
<sst xmlns="http://schemas.openxmlformats.org/spreadsheetml/2006/main" count="155" uniqueCount="154">
  <si>
    <t>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</si>
  <si>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</si>
  <si>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</si>
  <si>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</si>
  <si>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</si>
  <si>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</si>
  <si>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</si>
  <si>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</si>
  <si>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</si>
  <si>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</si>
  <si>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</si>
  <si>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</si>
  <si>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  ПЕРЕЧИСЛЕНИЯ</t>
  </si>
  <si>
    <t>ИТОГО  ДОХОДОВ:</t>
  </si>
  <si>
    <t>2 02 20000 00 0000 150</t>
  </si>
  <si>
    <t>2 02 30000 00 0000 150</t>
  </si>
  <si>
    <t>2 02 40000 00 0000 150</t>
  </si>
  <si>
    <t>ГОСУДАРСТВЕННАЯ ПОШЛИНА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</si>
  <si>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</si>
  <si>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ОКАЗАНИЯ ПЛАТНЫХ УСЛУГ И КОМПЕНСАЦИИ ЗАТРАТ ГОСУДАРСТВА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</si>
  <si>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</si>
  <si>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Государственная пошлина</t>
  </si>
  <si>
    <t>1 14 06313 00 0000 430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</si>
  <si>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</si>
  <si>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Код бюджетной классификации Российской Федерации</t>
  </si>
  <si>
    <t>Наименование групп, подгрупп и статей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</si>
  <si>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</si>
  <si>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 (от уплаты акцизов на нефтепродукты)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</si>
  <si>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</si>
  <si>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</si>
  <si>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</si>
  <si>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</si>
  <si>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</si>
  <si>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</si>
  <si>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1 14 02000 00 0000 410</t>
  </si>
  <si>
    <t>2023 год</t>
  </si>
  <si>
    <t>2024 год</t>
  </si>
  <si>
    <t>2025 год</t>
  </si>
  <si>
    <t>Объем доходов бюджета Вологодского муниципального округа, формируемый за счет налоговых и неналоговых доходов, а также безвозмездных поступлений на 2023 год и плановый период 2024 и 2025 годов</t>
  </si>
  <si>
    <t>1 05 03000 01 0000 110</t>
  </si>
  <si>
    <t>1 01 00000 00 0000 000</t>
  </si>
  <si>
    <t>1 01 02000 01 0000 110</t>
  </si>
  <si>
    <t>1 03 00000 00 0000 000</t>
  </si>
  <si>
    <t>1 03 02000 01 0000 110</t>
  </si>
  <si>
    <t>1 05 00000 00 0000 000</t>
  </si>
  <si>
    <t>1 08 00000 00 0000 000</t>
  </si>
  <si>
    <t>1 08 03000 01 0000 110</t>
  </si>
  <si>
    <t>1 06 00000 00 0000 000</t>
  </si>
  <si>
    <t>НАЛОГИ НА ИМУЩЕСТВО</t>
  </si>
  <si>
    <t>Налог на имущество физических лиц</t>
  </si>
  <si>
    <t>1 05 04000 02 0000 110</t>
  </si>
  <si>
    <t>1 05 01000 01 0000 110</t>
  </si>
  <si>
    <t>Земельный налог с организаций</t>
  </si>
  <si>
    <t>Земельный налог с физических лиц</t>
  </si>
  <si>
    <t>1 06 06032 14 0000 110</t>
  </si>
  <si>
    <t>1 06 06042 14 0000 110</t>
  </si>
  <si>
    <t>1 06 01020 14 0000 110</t>
  </si>
  <si>
    <t>1 11 00000 00 0000 000</t>
  </si>
  <si>
    <t>1 11 05020 00 0000 120</t>
  </si>
  <si>
    <t>1 11 05010 00 0000 120</t>
  </si>
  <si>
    <t>1 11 05070 00 0000 120</t>
  </si>
  <si>
    <t>1 11 05310 00 0000 120</t>
  </si>
  <si>
    <t>1 12 00000 00 0000 000</t>
  </si>
  <si>
    <t>1 12 01000 01 0000 120</t>
  </si>
  <si>
    <t>1 11 09040 00 0000 120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</si>
  <si>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</si>
  <si>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муниципальных округов</t>
  </si>
  <si>
    <t>1 13 00000 00 0000 000</t>
  </si>
  <si>
    <t>1 14 00000 00 0000 000</t>
  </si>
  <si>
    <t>1 16 00000 00 0000 000</t>
  </si>
  <si>
    <t>1 17 00000 00 0000 000</t>
  </si>
  <si>
    <t>2 00 00000 00 0000 000</t>
  </si>
  <si>
    <t>2 02 00000 00 0000 000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</si>
  <si>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</si>
  <si>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</si>
  <si>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2 02 15009 14 0000 150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</si>
  <si>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</si>
  <si>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</si>
  <si>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2 02 10000 00 0000 150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</si>
  <si>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</si>
  <si>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</t>
  </si>
  <si>
    <t>2 02 25555 14 0000 150</t>
  </si>
  <si>
    <t>2 02 29999 14 0000 150</t>
  </si>
  <si>
    <t>2 02 25304 14 0000 150</t>
  </si>
  <si>
    <t>2 02 25098 14 0000 150</t>
  </si>
  <si>
    <t>2 02 25519 14 0000 150</t>
  </si>
  <si>
    <t>2 02 25497 14 0000 150</t>
  </si>
  <si>
    <t>2 02 25243 14 0000 150</t>
  </si>
  <si>
    <t>2 02 25511 14 0000 150</t>
  </si>
  <si>
    <t>2 02 25372 14 0000 150</t>
  </si>
  <si>
    <t>2 02 25576 14 0000 150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</si>
  <si>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</si>
  <si>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</si>
  <si>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</si>
  <si>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проведение комплексных кадастровых работ</t>
  </si>
  <si>
    <t>Субсидии бюджетам муниципальных округов на развитие транспортной инфраструктуры на сельских территориях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</si>
  <si>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</si>
  <si>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</si>
  <si>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поддержку отрасли культуры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</si>
  <si>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</si>
  <si>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</si>
  <si>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</si>
  <si>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 xml:space="preserve">Субвенции бюджетам муниципальных округов на выполнение передаваемых полномочий субъектов Российской Федерации </t>
  </si>
  <si>
    <t>2 02 30024 14 0000 150</t>
  </si>
  <si>
    <t>2 02 35120 14 0000 150</t>
  </si>
  <si>
    <t>2 02 36900 14 0000 150</t>
  </si>
  <si>
    <t xml:space="preserve">Единая субвенция бюджетам муниципальных округов из бюджета субъекта Российской Федерации 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</si>
  <si>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</si>
  <si>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</si>
  <si>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</si>
  <si>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ИНЫЕ МЕЖБЮДЖЕТНЫЕ ТРАНСФЕРТЫ</t>
  </si>
  <si>
    <t>2 07 00000 00 0000 000</t>
  </si>
  <si>
    <t>ПРОЧИЕ БЕЗВОЗМЕЗДНЫЕ ПОСТУПЛЕНИЯ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</si>
  <si>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</si>
  <si>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</si>
  <si>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2 02 35179 14 0000 150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</si>
  <si>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</si>
  <si>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1 13 01994 14 0000 130</t>
  </si>
  <si>
    <t>1 14 06010 00 0000 430</t>
  </si>
  <si>
    <t>1 14 06020 00 0000 430</t>
  </si>
  <si>
    <t xml:space="preserve">к решению Представительного Собрания  Вологодского муниципального округа Вологодской области от  .......2023  № .....  «О внесении  изменений в решение Представительного Собрания Вологодского муниципального округа  Вологодской области от   20.12.2022 №  126  «О бюджете округа на 2023 год и плановый период 2024 и 2025 годов» </t>
  </si>
  <si>
    <t>«Приложение 2</t>
  </si>
  <si>
    <t xml:space="preserve">к решению Представительного Собрания Вологодского  муниципального округа от  20.12.2022 №  126  «О бюджете округа на 2023 год и плановый период 2024 и 2025 годов» 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</si>
  <si>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</si>
  <si>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 xml:space="preserve">2 02 25171 14 0000 150                    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</si>
  <si>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</si>
  <si>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2 02 25172 14 0000 150                      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</si>
  <si>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</si>
  <si>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2 02 25213 14 0000 150                       </t>
  </si>
  <si>
    <t>2 02 20077 14 0000 150</t>
  </si>
  <si>
    <t>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</si>
  <si>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</si>
  <si>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 бюджетам муниципальных округов  на софинансирование капитальных вложений в объекты муниципальной собственности</t>
  </si>
  <si>
    <t>2 127 823,0»</t>
  </si>
  <si>
    <t>Сумма на год   ( тыс.руб.)</t>
  </si>
  <si>
    <t>2 02  45454  14 0000 150</t>
  </si>
  <si>
    <t>Межбюджетные трансферты, передаваемые бюджетам муниципальных округов на поддержку отрасли культуры</t>
  </si>
  <si>
    <t>2 02 2030014 0000 150</t>
  </si>
  <si>
    <t xml:space="preserve"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 </t>
  </si>
  <si>
    <t>2 02 15002 14 0000 151</t>
  </si>
  <si>
    <t>Дотации бюджетам муниципальных округов  на поддержку мер по обеспечению сбалансированности бюджетов</t>
  </si>
  <si>
    <t xml:space="preserve">Предоставление негосударственными организациями грантов для получателей средств бюджетов муниципальных районов </t>
  </si>
  <si>
    <t>2 02 2030314 0000 150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</si>
  <si>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</si>
  <si>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2 04 04010 14 0000 150</t>
  </si>
  <si>
    <t>2 02 25513 14 0000 150</t>
  </si>
  <si>
    <t>Субсидии бюджетам муниципальных округов на развитие сети учреждений культурно-досугового типа</t>
  </si>
  <si>
    <t>Приложение 2</t>
  </si>
  <si>
    <t>Субсидии бюджетам на обеспечение комплексного развития сельских территорий</t>
  </si>
  <si>
    <t>2 02 49999 14 0000 151</t>
  </si>
  <si>
    <t xml:space="preserve">Прочие межбюджетные трансферты, передаваемые бюджетам муниципальных округов </t>
  </si>
  <si>
    <r>
      <t>1 11 05030 00 0000 120</t>
    </r>
    <r>
      <rPr>
        <sz val="12"/>
        <color rgb="FFFF0000"/>
        <rFont val="Times New Roman"/>
        <family val="1"/>
        <charset val="204"/>
      </rPr>
      <t xml:space="preserve"> </t>
    </r>
  </si>
  <si>
    <t>1 13 02994 14 0000 130</t>
  </si>
  <si>
    <t>Прочие доходыот компенсации затрат бюджетов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</si>
</sst>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8"/>
      <name val="Arial Cyr"/>
      <family val="2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.5"/>
      <color rgb="FF0070C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6" fillId="0" borderId="0"/>
    <xf numFmtId="0" fontId="5" fillId="0" borderId="0"/>
  </cellStyleXfs>
  <cellXfs count="78">
    <xf numFmtId="0" fontId="0" fillId="0" borderId="0" xfId="0"/>
    <xf numFmtId="0" fontId="6" fillId="0" borderId="0" xfId="3"/>
    <xf numFmtId="49" fontId="13" fillId="0" borderId="0" xfId="3" applyNumberFormat="1" applyFont="1" applyFill="1" applyBorder="1" applyAlignment="1">
      <alignment horizontal="center" vertical="center"/>
    </xf>
    <xf numFmtId="164" fontId="14" fillId="0" borderId="0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3" applyFont="1" applyFill="1" applyAlignment="1">
      <alignment horizontal="left"/>
    </xf>
    <xf numFmtId="0" fontId="13" fillId="0" borderId="0" xfId="3" applyFont="1" applyFill="1" applyBorder="1" applyAlignment="1">
      <alignment horizontal="left" vertical="center" wrapText="1"/>
    </xf>
    <xf numFmtId="0" fontId="6" fillId="0" borderId="0" xfId="3" applyFill="1" applyAlignment="1">
      <alignment horizontal="left" vertical="justify"/>
    </xf>
    <xf numFmtId="0" fontId="6" fillId="0" borderId="0" xfId="3" applyFill="1" applyAlignment="1">
      <alignment horizontal="left"/>
    </xf>
    <xf numFmtId="0" fontId="8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  <xf numFmtId="0" fontId="4" fillId="0" borderId="1" xfId="3" applyFont="1" applyFill="1" applyBorder="1" applyAlignment="1">
      <alignment horizontal="left" wrapText="1"/>
    </xf>
    <xf numFmtId="0" fontId="8" fillId="0" borderId="1" xfId="3" applyFont="1" applyFill="1" applyBorder="1" applyAlignment="1">
      <alignment horizontal="left" wrapText="1"/>
    </xf>
    <xf numFmtId="0" fontId="2" fillId="0" borderId="1" xfId="3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9" fillId="0" borderId="4" xfId="0" applyNumberFormat="1" applyFont="1" applyFill="1" applyBorder="1" applyAlignment="1" applyProtection="1">
      <alignment horizontal="left" wrapText="1"/>
    </xf>
    <xf numFmtId="0" fontId="11" fillId="0" borderId="4" xfId="0" applyNumberFormat="1" applyFont="1" applyFill="1" applyBorder="1" applyAlignment="1" applyProtection="1">
      <alignment horizontal="left" wrapText="1"/>
    </xf>
    <xf numFmtId="0" fontId="12" fillId="0" borderId="1" xfId="0" applyNumberFormat="1" applyFont="1" applyFill="1" applyBorder="1" applyAlignment="1" applyProtection="1">
      <alignment horizontal="left" wrapText="1"/>
    </xf>
    <xf numFmtId="0" fontId="9" fillId="0" borderId="1" xfId="0" applyNumberFormat="1" applyFont="1" applyFill="1" applyBorder="1" applyAlignment="1" applyProtection="1">
      <alignment horizontal="left" wrapText="1"/>
    </xf>
    <xf numFmtId="0" fontId="6" fillId="0" borderId="0" xfId="3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6" fillId="0" borderId="0" xfId="3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/>
    </xf>
    <xf numFmtId="0" fontId="2" fillId="0" borderId="8" xfId="3" applyFont="1" applyFill="1" applyBorder="1" applyAlignment="1">
      <alignment horizontal="center" vertical="center" wrapText="1"/>
    </xf>
    <xf numFmtId="0" fontId="2" fillId="0" borderId="10" xfId="3" applyFont="1" applyFill="1" applyBorder="1" applyAlignment="1">
      <alignment horizontal="center" vertical="center"/>
    </xf>
    <xf numFmtId="49" fontId="4" fillId="0" borderId="8" xfId="3" applyNumberFormat="1" applyFont="1" applyFill="1" applyBorder="1" applyAlignment="1">
      <alignment horizontal="center" vertical="center"/>
    </xf>
    <xf numFmtId="49" fontId="2" fillId="0" borderId="8" xfId="3" applyNumberFormat="1" applyFont="1" applyFill="1" applyBorder="1" applyAlignment="1">
      <alignment horizontal="center" vertical="center"/>
    </xf>
    <xf numFmtId="49" fontId="2" fillId="0" borderId="8" xfId="2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wrapText="1"/>
    </xf>
    <xf numFmtId="0" fontId="4" fillId="0" borderId="8" xfId="3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49" fontId="2" fillId="0" borderId="11" xfId="3" applyNumberFormat="1" applyFont="1" applyFill="1" applyBorder="1" applyAlignment="1">
      <alignment horizontal="center" vertical="center"/>
    </xf>
    <xf numFmtId="0" fontId="4" fillId="0" borderId="12" xfId="3" applyFont="1" applyFill="1" applyBorder="1" applyAlignment="1">
      <alignment horizontal="left" wrapText="1"/>
    </xf>
    <xf numFmtId="49" fontId="2" fillId="0" borderId="8" xfId="3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4" fontId="6" fillId="0" borderId="0" xfId="3" applyNumberFormat="1" applyFill="1" applyAlignment="1">
      <alignment horizontal="center" vertical="center"/>
    </xf>
    <xf numFmtId="164" fontId="17" fillId="0" borderId="1" xfId="3" applyNumberFormat="1" applyFont="1" applyFill="1" applyBorder="1" applyAlignment="1">
      <alignment horizontal="center" vertical="center"/>
    </xf>
    <xf numFmtId="164" fontId="17" fillId="0" borderId="10" xfId="3" applyNumberFormat="1" applyFont="1" applyFill="1" applyBorder="1" applyAlignment="1">
      <alignment horizontal="center" vertical="center"/>
    </xf>
    <xf numFmtId="164" fontId="18" fillId="0" borderId="1" xfId="3" applyNumberFormat="1" applyFont="1" applyFill="1" applyBorder="1" applyAlignment="1">
      <alignment horizontal="center" vertical="center"/>
    </xf>
    <xf numFmtId="164" fontId="18" fillId="0" borderId="10" xfId="3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64" fontId="18" fillId="0" borderId="10" xfId="0" applyNumberFormat="1" applyFont="1" applyFill="1" applyBorder="1" applyAlignment="1">
      <alignment horizontal="center" vertical="center"/>
    </xf>
    <xf numFmtId="164" fontId="17" fillId="0" borderId="1" xfId="3" applyNumberFormat="1" applyFont="1" applyFill="1" applyBorder="1" applyAlignment="1" applyProtection="1">
      <alignment horizontal="center" vertical="center"/>
    </xf>
    <xf numFmtId="164" fontId="17" fillId="0" borderId="10" xfId="3" applyNumberFormat="1" applyFont="1" applyFill="1" applyBorder="1" applyAlignment="1" applyProtection="1">
      <alignment horizontal="center" vertical="center"/>
    </xf>
    <xf numFmtId="164" fontId="18" fillId="0" borderId="1" xfId="0" applyNumberFormat="1" applyFont="1" applyFill="1" applyBorder="1" applyAlignment="1" applyProtection="1">
      <alignment horizontal="center" vertical="center"/>
    </xf>
    <xf numFmtId="164" fontId="18" fillId="0" borderId="10" xfId="0" applyNumberFormat="1" applyFont="1" applyFill="1" applyBorder="1" applyAlignment="1" applyProtection="1">
      <alignment horizontal="center" vertical="center"/>
    </xf>
    <xf numFmtId="164" fontId="17" fillId="0" borderId="12" xfId="3" applyNumberFormat="1" applyFont="1" applyFill="1" applyBorder="1" applyAlignment="1">
      <alignment horizontal="center" vertical="center"/>
    </xf>
    <xf numFmtId="164" fontId="17" fillId="0" borderId="13" xfId="3" applyNumberFormat="1" applyFont="1" applyFill="1" applyBorder="1" applyAlignment="1">
      <alignment horizontal="center" vertical="center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9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49" fontId="2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9" fontId="4" fillId="0" borderId="5" xfId="3" applyNumberFormat="1" applyFont="1" applyFill="1" applyBorder="1" applyAlignment="1">
      <alignment horizontal="center" vertical="center" wrapText="1"/>
    </xf>
    <xf numFmtId="0" fontId="4" fillId="0" borderId="8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horizontal="right" wrapText="1"/>
    </xf>
    <xf numFmtId="0" fontId="2" fillId="0" borderId="0" xfId="1" applyFont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center" wrapText="1"/>
    </xf>
    <xf numFmtId="0" fontId="2" fillId="0" borderId="0" xfId="4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3" applyFont="1" applyFill="1" applyBorder="1" applyAlignment="1">
      <alignment horizontal="center" wrapText="1"/>
    </xf>
    <xf numFmtId="0" fontId="0" fillId="0" borderId="0" xfId="0" applyBorder="1" applyAlignment="1"/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_tmp" xfId="4"/>
    <cellStyle name="Обычный_Лист1" xfId="2"/>
    <cellStyle name="Обычный_Приложение 1 поступление доходов анализ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1"/>
  <sheetViews>
    <sheetView tabSelected="1" view="pageBreakPreview" topLeftCell="A55" zoomScale="90" zoomScaleNormal="90" zoomScaleSheetLayoutView="90" workbookViewId="0">
      <selection activeCell="C58" sqref="C58"/>
    </sheetView>
  </sheetViews>
  <sheetFormatPr defaultColWidth="10.33203125" defaultRowHeight="13.8" x14ac:dyDescent="0.25"/>
  <cols>
    <col min="1" max="1" width="26.33203125" style="20" customWidth="1"/>
    <col min="2" max="2" width="54.88671875" style="9" customWidth="1"/>
    <col min="3" max="5" width="16.6640625" style="20" customWidth="1"/>
    <col min="6" max="16384" width="10.33203125" style="1"/>
  </cols>
  <sheetData>
    <row r="1" spans="1:5" ht="15.6" x14ac:dyDescent="0.25">
      <c r="B1" s="69" t="s">
        <v>147</v>
      </c>
      <c r="C1" s="70"/>
      <c r="D1" s="70"/>
      <c r="E1" s="70"/>
    </row>
    <row r="2" spans="1:5" ht="88.95" customHeight="1" x14ac:dyDescent="0.25">
      <c r="B2" s="71" t="s">
        <v>120</v>
      </c>
      <c r="C2" s="72"/>
      <c r="D2" s="72"/>
      <c r="E2" s="72"/>
    </row>
    <row r="3" spans="1:5" ht="18.600000000000001" customHeight="1" x14ac:dyDescent="0.25">
      <c r="A3" s="21"/>
      <c r="B3" s="4"/>
      <c r="C3" s="75" t="s">
        <v>121</v>
      </c>
      <c r="D3" s="76"/>
      <c r="E3" s="76"/>
    </row>
    <row r="4" spans="1:5" ht="69.599999999999994" customHeight="1" x14ac:dyDescent="0.25">
      <c r="A4" s="21"/>
      <c r="B4" s="5"/>
      <c r="C4" s="77" t="s">
        <v>122</v>
      </c>
      <c r="D4" s="76"/>
      <c r="E4" s="76"/>
    </row>
    <row r="5" spans="1:5" ht="13.5" customHeight="1" x14ac:dyDescent="0.3">
      <c r="B5" s="6"/>
      <c r="C5" s="4"/>
    </row>
    <row r="6" spans="1:5" ht="49.2" customHeight="1" x14ac:dyDescent="0.3">
      <c r="A6" s="73" t="s">
        <v>38</v>
      </c>
      <c r="B6" s="73"/>
      <c r="C6" s="73"/>
      <c r="D6" s="74"/>
      <c r="E6" s="74"/>
    </row>
    <row r="7" spans="1:5" ht="18" customHeight="1" thickBot="1" x14ac:dyDescent="0.3">
      <c r="A7" s="68"/>
      <c r="B7" s="68"/>
      <c r="C7" s="68"/>
      <c r="D7" s="68"/>
      <c r="E7" s="68"/>
    </row>
    <row r="8" spans="1:5" ht="17.25" customHeight="1" x14ac:dyDescent="0.25">
      <c r="A8" s="64" t="s">
        <v>24</v>
      </c>
      <c r="B8" s="66" t="s">
        <v>25</v>
      </c>
      <c r="C8" s="61" t="s">
        <v>134</v>
      </c>
      <c r="D8" s="62"/>
      <c r="E8" s="63"/>
    </row>
    <row r="9" spans="1:5" ht="30" customHeight="1" x14ac:dyDescent="0.25">
      <c r="A9" s="65"/>
      <c r="B9" s="67"/>
      <c r="C9" s="54" t="s">
        <v>35</v>
      </c>
      <c r="D9" s="55" t="s">
        <v>36</v>
      </c>
      <c r="E9" s="56" t="s">
        <v>37</v>
      </c>
    </row>
    <row r="10" spans="1:5" ht="15" customHeight="1" x14ac:dyDescent="0.25">
      <c r="A10" s="25">
        <v>1</v>
      </c>
      <c r="B10" s="24">
        <v>2</v>
      </c>
      <c r="C10" s="23">
        <v>3</v>
      </c>
      <c r="D10" s="23">
        <v>4</v>
      </c>
      <c r="E10" s="26">
        <v>5</v>
      </c>
    </row>
    <row r="11" spans="1:5" ht="23.1" customHeight="1" x14ac:dyDescent="0.3">
      <c r="A11" s="27" t="s">
        <v>0</v>
      </c>
      <c r="B11" s="11" t="s">
        <v>1</v>
      </c>
      <c r="C11" s="42">
        <f>C12+C14+C16+C24+C26+C33+C35+C38+C43+C44+C20</f>
        <v>880211.1</v>
      </c>
      <c r="D11" s="42">
        <f>D12+D14+D16+D24+D26+D33+D35+D38+D43+D44+D20</f>
        <v>906892.3</v>
      </c>
      <c r="E11" s="43">
        <f>E12+E14+E16+E24+E26+E33+E35+E38+E43+E44+E20</f>
        <v>829583.8</v>
      </c>
    </row>
    <row r="12" spans="1:5" ht="23.1" customHeight="1" x14ac:dyDescent="0.3">
      <c r="A12" s="27" t="s">
        <v>40</v>
      </c>
      <c r="B12" s="12" t="s">
        <v>2</v>
      </c>
      <c r="C12" s="42">
        <f>SUM(C13:C13)</f>
        <v>556832</v>
      </c>
      <c r="D12" s="42">
        <f>SUM(D13:D13)</f>
        <v>592168</v>
      </c>
      <c r="E12" s="43">
        <f>SUM(E13:E13)</f>
        <v>543036.6</v>
      </c>
    </row>
    <row r="13" spans="1:5" ht="23.1" customHeight="1" x14ac:dyDescent="0.3">
      <c r="A13" s="28" t="s">
        <v>41</v>
      </c>
      <c r="B13" s="13" t="s">
        <v>3</v>
      </c>
      <c r="C13" s="44">
        <v>556832</v>
      </c>
      <c r="D13" s="44">
        <f>553791+5546+1181+28800+2850</f>
        <v>592168</v>
      </c>
      <c r="E13" s="45">
        <f>532423+5942+1255+3416.6</f>
        <v>543036.6</v>
      </c>
    </row>
    <row r="14" spans="1:5" ht="50.1" customHeight="1" x14ac:dyDescent="0.3">
      <c r="A14" s="27" t="s">
        <v>42</v>
      </c>
      <c r="B14" s="12" t="s">
        <v>26</v>
      </c>
      <c r="C14" s="42">
        <f>SUM(C15)</f>
        <v>55000</v>
      </c>
      <c r="D14" s="42">
        <f>D15</f>
        <v>52132</v>
      </c>
      <c r="E14" s="43">
        <f>E15</f>
        <v>52132</v>
      </c>
    </row>
    <row r="15" spans="1:5" ht="51.6" customHeight="1" x14ac:dyDescent="0.3">
      <c r="A15" s="28" t="s">
        <v>43</v>
      </c>
      <c r="B15" s="13" t="s">
        <v>27</v>
      </c>
      <c r="C15" s="44">
        <v>55000</v>
      </c>
      <c r="D15" s="44">
        <v>52132</v>
      </c>
      <c r="E15" s="45">
        <v>52132</v>
      </c>
    </row>
    <row r="16" spans="1:5" ht="23.1" customHeight="1" x14ac:dyDescent="0.3">
      <c r="A16" s="27" t="s">
        <v>44</v>
      </c>
      <c r="B16" s="12" t="s">
        <v>4</v>
      </c>
      <c r="C16" s="42">
        <f>SUM(C17:C19)</f>
        <v>126020</v>
      </c>
      <c r="D16" s="42">
        <f>SUM(D17:D19)</f>
        <v>136613.9</v>
      </c>
      <c r="E16" s="43">
        <f>SUM(E17:E19)</f>
        <v>127601.2</v>
      </c>
    </row>
    <row r="17" spans="1:5" ht="35.1" customHeight="1" x14ac:dyDescent="0.3">
      <c r="A17" s="28" t="s">
        <v>51</v>
      </c>
      <c r="B17" s="13" t="s">
        <v>28</v>
      </c>
      <c r="C17" s="44">
        <v>113000</v>
      </c>
      <c r="D17" s="44">
        <v>122673.9</v>
      </c>
      <c r="E17" s="45">
        <f>74462+43145+1352.4+89.6+1523.7+134.2-2205.7</f>
        <v>118501.2</v>
      </c>
    </row>
    <row r="18" spans="1:5" ht="23.1" customHeight="1" x14ac:dyDescent="0.3">
      <c r="A18" s="28" t="s">
        <v>39</v>
      </c>
      <c r="B18" s="13" t="s">
        <v>5</v>
      </c>
      <c r="C18" s="44">
        <v>11720</v>
      </c>
      <c r="D18" s="44">
        <f>5000+5240</f>
        <v>10240</v>
      </c>
      <c r="E18" s="45">
        <v>5400</v>
      </c>
    </row>
    <row r="19" spans="1:5" ht="35.1" customHeight="1" x14ac:dyDescent="0.3">
      <c r="A19" s="28" t="s">
        <v>50</v>
      </c>
      <c r="B19" s="13" t="s">
        <v>29</v>
      </c>
      <c r="C19" s="44">
        <v>1300</v>
      </c>
      <c r="D19" s="44">
        <v>3700</v>
      </c>
      <c r="E19" s="45">
        <v>3700</v>
      </c>
    </row>
    <row r="20" spans="1:5" ht="23.1" customHeight="1" x14ac:dyDescent="0.3">
      <c r="A20" s="27" t="s">
        <v>47</v>
      </c>
      <c r="B20" s="16" t="s">
        <v>48</v>
      </c>
      <c r="C20" s="42">
        <f>SUM(C21:C23)</f>
        <v>53892</v>
      </c>
      <c r="D20" s="42">
        <f>SUM(D21:D23)</f>
        <v>56903</v>
      </c>
      <c r="E20" s="43">
        <f>SUM(E21:E23)</f>
        <v>57340</v>
      </c>
    </row>
    <row r="21" spans="1:5" ht="23.1" customHeight="1" x14ac:dyDescent="0.3">
      <c r="A21" s="28" t="s">
        <v>56</v>
      </c>
      <c r="B21" s="17" t="s">
        <v>49</v>
      </c>
      <c r="C21" s="44">
        <v>21246</v>
      </c>
      <c r="D21" s="44">
        <v>20791</v>
      </c>
      <c r="E21" s="45">
        <v>21228</v>
      </c>
    </row>
    <row r="22" spans="1:5" ht="23.1" customHeight="1" x14ac:dyDescent="0.3">
      <c r="A22" s="28" t="s">
        <v>54</v>
      </c>
      <c r="B22" s="13" t="s">
        <v>52</v>
      </c>
      <c r="C22" s="44">
        <v>8400</v>
      </c>
      <c r="D22" s="44">
        <v>11866</v>
      </c>
      <c r="E22" s="45">
        <v>11866</v>
      </c>
    </row>
    <row r="23" spans="1:5" ht="23.1" customHeight="1" x14ac:dyDescent="0.3">
      <c r="A23" s="28" t="s">
        <v>55</v>
      </c>
      <c r="B23" s="13" t="s">
        <v>53</v>
      </c>
      <c r="C23" s="44">
        <v>24246</v>
      </c>
      <c r="D23" s="44">
        <v>24246</v>
      </c>
      <c r="E23" s="45">
        <v>24246</v>
      </c>
    </row>
    <row r="24" spans="1:5" ht="23.1" customHeight="1" x14ac:dyDescent="0.3">
      <c r="A24" s="27" t="s">
        <v>45</v>
      </c>
      <c r="B24" s="12" t="s">
        <v>17</v>
      </c>
      <c r="C24" s="42">
        <f>SUM(C25)</f>
        <v>1565</v>
      </c>
      <c r="D24" s="42">
        <f>D25</f>
        <v>1321</v>
      </c>
      <c r="E24" s="43">
        <f>E25</f>
        <v>1321</v>
      </c>
    </row>
    <row r="25" spans="1:5" ht="23.1" customHeight="1" x14ac:dyDescent="0.3">
      <c r="A25" s="28" t="s">
        <v>46</v>
      </c>
      <c r="B25" s="13" t="s">
        <v>21</v>
      </c>
      <c r="C25" s="44">
        <v>1565</v>
      </c>
      <c r="D25" s="44">
        <v>1321</v>
      </c>
      <c r="E25" s="45">
        <v>1321</v>
      </c>
    </row>
    <row r="26" spans="1:5" ht="50.1" customHeight="1" x14ac:dyDescent="0.3">
      <c r="A26" s="27" t="s">
        <v>57</v>
      </c>
      <c r="B26" s="12" t="s">
        <v>6</v>
      </c>
      <c r="C26" s="42">
        <f>C27+C28+C30+C31+C32+C29</f>
        <v>44267.3</v>
      </c>
      <c r="D26" s="42">
        <f>D27+D28+D30+D31+D32+D29</f>
        <v>27988</v>
      </c>
      <c r="E26" s="43">
        <f>E27+E28+E30+E31+E32+E29</f>
        <v>27988</v>
      </c>
    </row>
    <row r="27" spans="1:5" ht="79.5" hidden="1" customHeight="1" x14ac:dyDescent="0.3">
      <c r="A27" s="29" t="s">
        <v>59</v>
      </c>
      <c r="B27" s="30" t="s">
        <v>30</v>
      </c>
      <c r="C27" s="44">
        <v>15400</v>
      </c>
      <c r="D27" s="44">
        <v>14508</v>
      </c>
      <c r="E27" s="45">
        <v>14508</v>
      </c>
    </row>
    <row r="28" spans="1:5" ht="96.75" hidden="1" customHeight="1" x14ac:dyDescent="0.3">
      <c r="A28" s="28" t="s">
        <v>58</v>
      </c>
      <c r="B28" s="13" t="s">
        <v>31</v>
      </c>
      <c r="C28" s="44">
        <v>7353</v>
      </c>
      <c r="D28" s="44">
        <v>268</v>
      </c>
      <c r="E28" s="45">
        <v>268</v>
      </c>
    </row>
    <row r="29" spans="1:5" ht="82.2" hidden="1" customHeight="1" x14ac:dyDescent="0.3">
      <c r="A29" s="39" t="s">
        <v>151</v>
      </c>
      <c r="B29" s="13" t="s">
        <v>65</v>
      </c>
      <c r="C29" s="44">
        <v>221</v>
      </c>
      <c r="D29" s="44">
        <v>865</v>
      </c>
      <c r="E29" s="45">
        <v>865</v>
      </c>
    </row>
    <row r="30" spans="1:5" ht="50.1" hidden="1" customHeight="1" x14ac:dyDescent="0.3">
      <c r="A30" s="28" t="s">
        <v>60</v>
      </c>
      <c r="B30" s="10" t="s">
        <v>18</v>
      </c>
      <c r="C30" s="44">
        <v>21165</v>
      </c>
      <c r="D30" s="44">
        <v>12302</v>
      </c>
      <c r="E30" s="45">
        <v>12302</v>
      </c>
    </row>
    <row r="31" spans="1:5" ht="50.1" hidden="1" customHeight="1" x14ac:dyDescent="0.3">
      <c r="A31" s="28" t="s">
        <v>61</v>
      </c>
      <c r="B31" s="10" t="s">
        <v>23</v>
      </c>
      <c r="C31" s="44">
        <v>60.3</v>
      </c>
      <c r="D31" s="44">
        <v>33</v>
      </c>
      <c r="E31" s="45">
        <v>33</v>
      </c>
    </row>
    <row r="32" spans="1:5" ht="98.25" hidden="1" customHeight="1" x14ac:dyDescent="0.3">
      <c r="A32" s="28" t="s">
        <v>64</v>
      </c>
      <c r="B32" s="13" t="s">
        <v>32</v>
      </c>
      <c r="C32" s="44">
        <v>68</v>
      </c>
      <c r="D32" s="44">
        <v>12</v>
      </c>
      <c r="E32" s="45">
        <v>12</v>
      </c>
    </row>
    <row r="33" spans="1:5" ht="35.1" customHeight="1" x14ac:dyDescent="0.3">
      <c r="A33" s="27" t="s">
        <v>62</v>
      </c>
      <c r="B33" s="12" t="s">
        <v>7</v>
      </c>
      <c r="C33" s="42">
        <f>SUM(C34)</f>
        <v>2900</v>
      </c>
      <c r="D33" s="42">
        <f>D34</f>
        <v>5683</v>
      </c>
      <c r="E33" s="43">
        <f>E34</f>
        <v>6762</v>
      </c>
    </row>
    <row r="34" spans="1:5" ht="35.1" customHeight="1" x14ac:dyDescent="0.3">
      <c r="A34" s="28" t="s">
        <v>63</v>
      </c>
      <c r="B34" s="13" t="s">
        <v>8</v>
      </c>
      <c r="C34" s="44">
        <v>2900</v>
      </c>
      <c r="D34" s="44">
        <v>5683</v>
      </c>
      <c r="E34" s="45">
        <v>6762</v>
      </c>
    </row>
    <row r="35" spans="1:5" ht="35.1" customHeight="1" x14ac:dyDescent="0.3">
      <c r="A35" s="27" t="s">
        <v>67</v>
      </c>
      <c r="B35" s="12" t="s">
        <v>19</v>
      </c>
      <c r="C35" s="42">
        <f>C36+C37</f>
        <v>87.9</v>
      </c>
      <c r="D35" s="42">
        <f>D36</f>
        <v>530</v>
      </c>
      <c r="E35" s="43">
        <f>E36</f>
        <v>530</v>
      </c>
    </row>
    <row r="36" spans="1:5" ht="50.1" customHeight="1" x14ac:dyDescent="0.3">
      <c r="A36" s="28" t="s">
        <v>117</v>
      </c>
      <c r="B36" s="13" t="s">
        <v>66</v>
      </c>
      <c r="C36" s="44">
        <v>9</v>
      </c>
      <c r="D36" s="44">
        <v>530</v>
      </c>
      <c r="E36" s="45">
        <v>530</v>
      </c>
    </row>
    <row r="37" spans="1:5" ht="50.1" customHeight="1" x14ac:dyDescent="0.3">
      <c r="A37" s="28" t="s">
        <v>152</v>
      </c>
      <c r="B37" s="13" t="s">
        <v>153</v>
      </c>
      <c r="C37" s="44">
        <v>78.900000000000006</v>
      </c>
      <c r="D37" s="44"/>
      <c r="E37" s="45"/>
    </row>
    <row r="38" spans="1:5" ht="35.1" customHeight="1" x14ac:dyDescent="0.3">
      <c r="A38" s="27" t="s">
        <v>68</v>
      </c>
      <c r="B38" s="12" t="s">
        <v>9</v>
      </c>
      <c r="C38" s="42">
        <f>C39+C40+C42+C41</f>
        <v>30422.7</v>
      </c>
      <c r="D38" s="42">
        <f>D39+D40+D42+D41</f>
        <v>31016.5</v>
      </c>
      <c r="E38" s="43">
        <f>E39+E40+E42+E41</f>
        <v>10336</v>
      </c>
    </row>
    <row r="39" spans="1:5" ht="95.25" hidden="1" customHeight="1" x14ac:dyDescent="0.3">
      <c r="A39" s="28" t="s">
        <v>34</v>
      </c>
      <c r="B39" s="13" t="s">
        <v>33</v>
      </c>
      <c r="C39" s="44">
        <v>1500</v>
      </c>
      <c r="D39" s="44">
        <v>124</v>
      </c>
      <c r="E39" s="45">
        <v>124</v>
      </c>
    </row>
    <row r="40" spans="1:5" ht="50.1" hidden="1" customHeight="1" x14ac:dyDescent="0.3">
      <c r="A40" s="28" t="s">
        <v>118</v>
      </c>
      <c r="B40" s="13" t="s">
        <v>73</v>
      </c>
      <c r="C40" s="44">
        <v>24972.7</v>
      </c>
      <c r="D40" s="44">
        <f>5804+17127.5+7040</f>
        <v>29971.5</v>
      </c>
      <c r="E40" s="45">
        <f>5804+3487</f>
        <v>9291</v>
      </c>
    </row>
    <row r="41" spans="1:5" ht="70.5" hidden="1" customHeight="1" x14ac:dyDescent="0.3">
      <c r="A41" s="28" t="s">
        <v>119</v>
      </c>
      <c r="B41" s="13" t="s">
        <v>74</v>
      </c>
      <c r="C41" s="44">
        <v>1600</v>
      </c>
      <c r="D41" s="44">
        <v>394</v>
      </c>
      <c r="E41" s="45">
        <v>394</v>
      </c>
    </row>
    <row r="42" spans="1:5" ht="78.599999999999994" hidden="1" customHeight="1" x14ac:dyDescent="0.3">
      <c r="A42" s="28" t="s">
        <v>22</v>
      </c>
      <c r="B42" s="10" t="s">
        <v>20</v>
      </c>
      <c r="C42" s="44">
        <v>2350</v>
      </c>
      <c r="D42" s="44">
        <v>527</v>
      </c>
      <c r="E42" s="45">
        <v>527</v>
      </c>
    </row>
    <row r="43" spans="1:5" ht="23.1" customHeight="1" x14ac:dyDescent="0.3">
      <c r="A43" s="31" t="s">
        <v>69</v>
      </c>
      <c r="B43" s="12" t="s">
        <v>10</v>
      </c>
      <c r="C43" s="42">
        <v>2504.5</v>
      </c>
      <c r="D43" s="42">
        <v>2536.9</v>
      </c>
      <c r="E43" s="43">
        <v>2537</v>
      </c>
    </row>
    <row r="44" spans="1:5" ht="23.1" customHeight="1" x14ac:dyDescent="0.3">
      <c r="A44" s="31" t="s">
        <v>70</v>
      </c>
      <c r="B44" s="12" t="s">
        <v>11</v>
      </c>
      <c r="C44" s="42">
        <v>6719.7</v>
      </c>
      <c r="D44" s="42">
        <v>0</v>
      </c>
      <c r="E44" s="43">
        <v>0</v>
      </c>
    </row>
    <row r="45" spans="1:5" ht="23.1" customHeight="1" x14ac:dyDescent="0.3">
      <c r="A45" s="31" t="s">
        <v>71</v>
      </c>
      <c r="B45" s="12" t="s">
        <v>12</v>
      </c>
      <c r="C45" s="42">
        <f>SUM(C46+C80)</f>
        <v>2031429.5</v>
      </c>
      <c r="D45" s="42">
        <f>SUM(D46+D80)</f>
        <v>1621514.3</v>
      </c>
      <c r="E45" s="43">
        <f>SUM(E46+E80)</f>
        <v>1298239.2</v>
      </c>
    </row>
    <row r="46" spans="1:5" ht="48" customHeight="1" x14ac:dyDescent="0.3">
      <c r="A46" s="31" t="s">
        <v>72</v>
      </c>
      <c r="B46" s="18" t="s">
        <v>76</v>
      </c>
      <c r="C46" s="42">
        <f>C47+C50+C69+C76</f>
        <v>2031216.2</v>
      </c>
      <c r="D46" s="42">
        <f>D49+D50+D69+D76</f>
        <v>1620183.3</v>
      </c>
      <c r="E46" s="43">
        <f>E49+E50+E69+E76</f>
        <v>1298239.2</v>
      </c>
    </row>
    <row r="47" spans="1:5" ht="35.1" customHeight="1" x14ac:dyDescent="0.3">
      <c r="A47" s="31" t="s">
        <v>78</v>
      </c>
      <c r="B47" s="19" t="s">
        <v>77</v>
      </c>
      <c r="C47" s="42">
        <f>C49+C48</f>
        <v>270943.59999999998</v>
      </c>
      <c r="D47" s="42">
        <f>D49</f>
        <v>229137.4</v>
      </c>
      <c r="E47" s="43">
        <f>E49</f>
        <v>236416.2</v>
      </c>
    </row>
    <row r="48" spans="1:5" ht="50.4" customHeight="1" x14ac:dyDescent="0.3">
      <c r="A48" s="32" t="s">
        <v>139</v>
      </c>
      <c r="B48" s="19" t="s">
        <v>140</v>
      </c>
      <c r="C48" s="44">
        <v>42207.1</v>
      </c>
      <c r="D48" s="44">
        <v>0</v>
      </c>
      <c r="E48" s="45">
        <v>0</v>
      </c>
    </row>
    <row r="49" spans="1:5" ht="63" customHeight="1" x14ac:dyDescent="0.3">
      <c r="A49" s="32" t="s">
        <v>75</v>
      </c>
      <c r="B49" s="15" t="s">
        <v>79</v>
      </c>
      <c r="C49" s="44">
        <v>228736.5</v>
      </c>
      <c r="D49" s="44">
        <f>229137.4</f>
        <v>229137.4</v>
      </c>
      <c r="E49" s="45">
        <f>236416.2</f>
        <v>236416.2</v>
      </c>
    </row>
    <row r="50" spans="1:5" ht="36.75" customHeight="1" x14ac:dyDescent="0.3">
      <c r="A50" s="33" t="s">
        <v>14</v>
      </c>
      <c r="B50" s="15" t="s">
        <v>80</v>
      </c>
      <c r="C50" s="42">
        <f>SUM(C51:C68)</f>
        <v>900451.1</v>
      </c>
      <c r="D50" s="42">
        <f>SUM(D51:D68)</f>
        <v>481437.7</v>
      </c>
      <c r="E50" s="42">
        <f>SUM(E51:E68)</f>
        <v>110964.4</v>
      </c>
    </row>
    <row r="51" spans="1:5" ht="47.4" customHeight="1" x14ac:dyDescent="0.3">
      <c r="A51" s="34" t="s">
        <v>129</v>
      </c>
      <c r="B51" s="15" t="s">
        <v>132</v>
      </c>
      <c r="C51" s="46">
        <f>2207.9+192350+76111-20827.1-189708.2</f>
        <v>60133.599999999999</v>
      </c>
      <c r="D51" s="44">
        <v>185746.8</v>
      </c>
      <c r="E51" s="45">
        <v>0</v>
      </c>
    </row>
    <row r="52" spans="1:5" ht="81.599999999999994" customHeight="1" x14ac:dyDescent="0.3">
      <c r="A52" s="34" t="s">
        <v>137</v>
      </c>
      <c r="B52" s="15" t="s">
        <v>138</v>
      </c>
      <c r="C52" s="46">
        <v>0</v>
      </c>
      <c r="D52" s="44">
        <v>100933</v>
      </c>
      <c r="E52" s="45">
        <v>0</v>
      </c>
    </row>
    <row r="53" spans="1:5" ht="62.4" customHeight="1" x14ac:dyDescent="0.3">
      <c r="A53" s="34" t="s">
        <v>142</v>
      </c>
      <c r="B53" s="15" t="s">
        <v>143</v>
      </c>
      <c r="C53" s="46">
        <v>0</v>
      </c>
      <c r="D53" s="44">
        <v>53935</v>
      </c>
      <c r="E53" s="45">
        <v>0</v>
      </c>
    </row>
    <row r="54" spans="1:5" ht="93.75" customHeight="1" x14ac:dyDescent="0.3">
      <c r="A54" s="34" t="s">
        <v>84</v>
      </c>
      <c r="B54" s="15" t="s">
        <v>99</v>
      </c>
      <c r="C54" s="46">
        <f>2187.5</f>
        <v>2187.5</v>
      </c>
      <c r="D54" s="46">
        <f>2708.33334</f>
        <v>2708.3</v>
      </c>
      <c r="E54" s="47">
        <f>0</f>
        <v>0</v>
      </c>
    </row>
    <row r="55" spans="1:5" ht="123.6" customHeight="1" x14ac:dyDescent="0.3">
      <c r="A55" s="35" t="s">
        <v>124</v>
      </c>
      <c r="B55" s="15" t="s">
        <v>123</v>
      </c>
      <c r="C55" s="46">
        <f>387.82802</f>
        <v>387.8</v>
      </c>
      <c r="D55" s="46">
        <v>0</v>
      </c>
      <c r="E55" s="47">
        <f>0</f>
        <v>0</v>
      </c>
    </row>
    <row r="56" spans="1:5" ht="109.2" customHeight="1" x14ac:dyDescent="0.3">
      <c r="A56" s="35" t="s">
        <v>126</v>
      </c>
      <c r="B56" s="15" t="s">
        <v>125</v>
      </c>
      <c r="C56" s="46">
        <f>13170.76036</f>
        <v>13170.8</v>
      </c>
      <c r="D56" s="46">
        <f>0</f>
        <v>0</v>
      </c>
      <c r="E56" s="47">
        <f>0</f>
        <v>0</v>
      </c>
    </row>
    <row r="57" spans="1:5" ht="84" customHeight="1" x14ac:dyDescent="0.3">
      <c r="A57" s="35" t="s">
        <v>128</v>
      </c>
      <c r="B57" s="15" t="s">
        <v>127</v>
      </c>
      <c r="C57" s="46">
        <f>25574.97999</f>
        <v>25575</v>
      </c>
      <c r="D57" s="46">
        <f>10434.23178</f>
        <v>10434.200000000001</v>
      </c>
      <c r="E57" s="47">
        <f>0</f>
        <v>0</v>
      </c>
    </row>
    <row r="58" spans="1:5" ht="50.1" customHeight="1" x14ac:dyDescent="0.3">
      <c r="A58" s="34" t="s">
        <v>87</v>
      </c>
      <c r="B58" s="15" t="s">
        <v>96</v>
      </c>
      <c r="C58" s="46">
        <v>249551.7</v>
      </c>
      <c r="D58" s="46">
        <f>7532+85664.4-65560.1</f>
        <v>27636.3</v>
      </c>
      <c r="E58" s="47">
        <f>0</f>
        <v>0</v>
      </c>
    </row>
    <row r="59" spans="1:5" ht="79.5" customHeight="1" x14ac:dyDescent="0.3">
      <c r="A59" s="34" t="s">
        <v>83</v>
      </c>
      <c r="B59" s="15" t="s">
        <v>100</v>
      </c>
      <c r="C59" s="46">
        <f>30452.6</f>
        <v>30452.6</v>
      </c>
      <c r="D59" s="46">
        <f>30452.6</f>
        <v>30452.6</v>
      </c>
      <c r="E59" s="47">
        <f>30147.2</f>
        <v>30147.200000000001</v>
      </c>
    </row>
    <row r="60" spans="1:5" ht="50.1" customHeight="1" x14ac:dyDescent="0.3">
      <c r="A60" s="34" t="s">
        <v>89</v>
      </c>
      <c r="B60" s="15" t="s">
        <v>95</v>
      </c>
      <c r="C60" s="46">
        <f>18227.631-12133-1267.4</f>
        <v>4827.2</v>
      </c>
      <c r="D60" s="46">
        <f>0</f>
        <v>0</v>
      </c>
      <c r="E60" s="47">
        <f>0</f>
        <v>0</v>
      </c>
    </row>
    <row r="61" spans="1:5" ht="50.1" customHeight="1" x14ac:dyDescent="0.3">
      <c r="A61" s="34" t="s">
        <v>86</v>
      </c>
      <c r="B61" s="15" t="s">
        <v>97</v>
      </c>
      <c r="C61" s="46">
        <f>539.90716+3-2.99515-0.2</f>
        <v>539.70000000000005</v>
      </c>
      <c r="D61" s="46">
        <f>514.47699</f>
        <v>514.5</v>
      </c>
      <c r="E61" s="47">
        <f>501.72194</f>
        <v>501.7</v>
      </c>
    </row>
    <row r="62" spans="1:5" ht="33" customHeight="1" x14ac:dyDescent="0.3">
      <c r="A62" s="34" t="s">
        <v>88</v>
      </c>
      <c r="B62" s="15" t="s">
        <v>94</v>
      </c>
      <c r="C62" s="46">
        <f>810</f>
        <v>810</v>
      </c>
      <c r="D62" s="46">
        <f>3200.9</f>
        <v>3200.9</v>
      </c>
      <c r="E62" s="47">
        <f>37575.5</f>
        <v>37575.5</v>
      </c>
    </row>
    <row r="63" spans="1:5" ht="33" customHeight="1" x14ac:dyDescent="0.3">
      <c r="A63" s="34" t="s">
        <v>145</v>
      </c>
      <c r="B63" s="15" t="s">
        <v>146</v>
      </c>
      <c r="C63" s="46">
        <v>11287.8</v>
      </c>
      <c r="D63" s="46">
        <v>0</v>
      </c>
      <c r="E63" s="47">
        <v>0</v>
      </c>
    </row>
    <row r="64" spans="1:5" ht="34.5" customHeight="1" x14ac:dyDescent="0.3">
      <c r="A64" s="34" t="s">
        <v>85</v>
      </c>
      <c r="B64" s="15" t="s">
        <v>98</v>
      </c>
      <c r="C64" s="46">
        <f>4148.23333</f>
        <v>4148.2</v>
      </c>
      <c r="D64" s="46">
        <f>0</f>
        <v>0</v>
      </c>
      <c r="E64" s="47">
        <f>0</f>
        <v>0</v>
      </c>
    </row>
    <row r="65" spans="1:5" ht="50.1" customHeight="1" x14ac:dyDescent="0.3">
      <c r="A65" s="32" t="s">
        <v>81</v>
      </c>
      <c r="B65" s="15" t="s">
        <v>91</v>
      </c>
      <c r="C65" s="46">
        <f>2032.97693+4005.18417+969.56886+1910.14599</f>
        <v>8917.9</v>
      </c>
      <c r="D65" s="46">
        <f>1900.81728+1129.52605+4099.18272+2435.86467</f>
        <v>9565.4</v>
      </c>
      <c r="E65" s="47">
        <f>0</f>
        <v>0</v>
      </c>
    </row>
    <row r="66" spans="1:5" ht="50.1" customHeight="1" x14ac:dyDescent="0.3">
      <c r="A66" s="34" t="s">
        <v>90</v>
      </c>
      <c r="B66" s="15" t="s">
        <v>93</v>
      </c>
      <c r="C66" s="46">
        <f>226.90924+2615.09076-766.97785</f>
        <v>2075</v>
      </c>
      <c r="D66" s="46">
        <f>0</f>
        <v>0</v>
      </c>
      <c r="E66" s="47">
        <f>0</f>
        <v>0</v>
      </c>
    </row>
    <row r="67" spans="1:5" ht="36.6" customHeight="1" x14ac:dyDescent="0.3">
      <c r="A67" s="34" t="s">
        <v>90</v>
      </c>
      <c r="B67" s="15" t="s">
        <v>148</v>
      </c>
      <c r="C67" s="46">
        <v>5939.6</v>
      </c>
      <c r="D67" s="46"/>
      <c r="E67" s="47"/>
    </row>
    <row r="68" spans="1:5" ht="25.8" customHeight="1" x14ac:dyDescent="0.25">
      <c r="A68" s="34" t="s">
        <v>82</v>
      </c>
      <c r="B68" s="57" t="s">
        <v>92</v>
      </c>
      <c r="C68" s="46">
        <v>480446.7</v>
      </c>
      <c r="D68" s="46">
        <v>56310.7</v>
      </c>
      <c r="E68" s="47">
        <v>42740</v>
      </c>
    </row>
    <row r="69" spans="1:5" ht="31.2" x14ac:dyDescent="0.3">
      <c r="A69" s="36" t="s">
        <v>15</v>
      </c>
      <c r="B69" s="15" t="s">
        <v>101</v>
      </c>
      <c r="C69" s="48">
        <f>SUM(C70:C75)</f>
        <v>855659.6</v>
      </c>
      <c r="D69" s="48">
        <f>SUM(D70:D75)</f>
        <v>909608.2</v>
      </c>
      <c r="E69" s="49">
        <f>SUM(E70:E75)</f>
        <v>950858.6</v>
      </c>
    </row>
    <row r="70" spans="1:5" ht="50.25" customHeight="1" x14ac:dyDescent="0.3">
      <c r="A70" s="34" t="s">
        <v>103</v>
      </c>
      <c r="B70" s="15" t="s">
        <v>102</v>
      </c>
      <c r="C70" s="50">
        <f>815209.2+28236.2-590.7-1.3-201.2-33100</f>
        <v>809552.2</v>
      </c>
      <c r="D70" s="50">
        <f>769968.8+35877.4+304.92066+108.3+772.03+49011.4173799999+19347.1-12037.1</f>
        <v>863352.9</v>
      </c>
      <c r="E70" s="51">
        <f>811098.4+35877.4+304.92066+108.3+772.03+49011.4173799999+19347.1-12037.1</f>
        <v>904482.5</v>
      </c>
    </row>
    <row r="71" spans="1:5" ht="78.75" customHeight="1" x14ac:dyDescent="0.3">
      <c r="A71" s="34" t="s">
        <v>115</v>
      </c>
      <c r="B71" s="15" t="s">
        <v>116</v>
      </c>
      <c r="C71" s="50">
        <f>4815.4418</f>
        <v>4815.3999999999996</v>
      </c>
      <c r="D71" s="50">
        <f t="shared" ref="D71:E71" si="0">4815.4418</f>
        <v>4815.3999999999996</v>
      </c>
      <c r="E71" s="51">
        <f t="shared" si="0"/>
        <v>4815.3999999999996</v>
      </c>
    </row>
    <row r="72" spans="1:5" ht="62.4" x14ac:dyDescent="0.3">
      <c r="A72" s="34" t="s">
        <v>109</v>
      </c>
      <c r="B72" s="15" t="s">
        <v>108</v>
      </c>
      <c r="C72" s="50">
        <f>3325</f>
        <v>3325</v>
      </c>
      <c r="D72" s="50">
        <f>3474.1</f>
        <v>3474.1</v>
      </c>
      <c r="E72" s="51">
        <f>3595</f>
        <v>3595</v>
      </c>
    </row>
    <row r="73" spans="1:5" ht="81" customHeight="1" x14ac:dyDescent="0.3">
      <c r="A73" s="34" t="s">
        <v>104</v>
      </c>
      <c r="B73" s="15" t="s">
        <v>107</v>
      </c>
      <c r="C73" s="50">
        <f>1.62</f>
        <v>1.6</v>
      </c>
      <c r="D73" s="50">
        <f>1.726</f>
        <v>1.7</v>
      </c>
      <c r="E73" s="51">
        <f>1.559</f>
        <v>1.6</v>
      </c>
    </row>
    <row r="74" spans="1:5" ht="145.19999999999999" customHeight="1" x14ac:dyDescent="0.3">
      <c r="A74" s="34" t="s">
        <v>130</v>
      </c>
      <c r="B74" s="15" t="s">
        <v>131</v>
      </c>
      <c r="C74" s="50">
        <v>30814.400000000001</v>
      </c>
      <c r="D74" s="50">
        <v>30814.400000000001</v>
      </c>
      <c r="E74" s="51">
        <v>30814.400000000001</v>
      </c>
    </row>
    <row r="75" spans="1:5" ht="31.2" x14ac:dyDescent="0.3">
      <c r="A75" s="34" t="s">
        <v>105</v>
      </c>
      <c r="B75" s="15" t="s">
        <v>106</v>
      </c>
      <c r="C75" s="50">
        <f>7151</f>
        <v>7151</v>
      </c>
      <c r="D75" s="50">
        <f>7149.7</f>
        <v>7149.7</v>
      </c>
      <c r="E75" s="51">
        <f>7149.7</f>
        <v>7149.7</v>
      </c>
    </row>
    <row r="76" spans="1:5" ht="17.399999999999999" x14ac:dyDescent="0.3">
      <c r="A76" s="36" t="s">
        <v>16</v>
      </c>
      <c r="B76" s="14" t="s">
        <v>110</v>
      </c>
      <c r="C76" s="42">
        <f>SUM(C77:C79)</f>
        <v>4161.8999999999996</v>
      </c>
      <c r="D76" s="42">
        <f>D77</f>
        <v>0</v>
      </c>
      <c r="E76" s="43">
        <f>E77</f>
        <v>0</v>
      </c>
    </row>
    <row r="77" spans="1:5" ht="46.8" x14ac:dyDescent="0.3">
      <c r="A77" s="34" t="s">
        <v>135</v>
      </c>
      <c r="B77" s="15" t="s">
        <v>136</v>
      </c>
      <c r="C77" s="46">
        <f>104.17</f>
        <v>104.2</v>
      </c>
      <c r="D77" s="46">
        <f>0</f>
        <v>0</v>
      </c>
      <c r="E77" s="47">
        <f>0</f>
        <v>0</v>
      </c>
    </row>
    <row r="78" spans="1:5" ht="46.8" x14ac:dyDescent="0.3">
      <c r="A78" s="59" t="s">
        <v>144</v>
      </c>
      <c r="B78" s="58" t="s">
        <v>141</v>
      </c>
      <c r="C78" s="46">
        <v>468</v>
      </c>
      <c r="D78" s="46">
        <v>0</v>
      </c>
      <c r="E78" s="47">
        <v>0</v>
      </c>
    </row>
    <row r="79" spans="1:5" ht="31.2" x14ac:dyDescent="0.25">
      <c r="A79" s="60" t="s">
        <v>149</v>
      </c>
      <c r="B79" s="57" t="s">
        <v>150</v>
      </c>
      <c r="C79" s="46">
        <v>3589.7</v>
      </c>
      <c r="D79" s="46"/>
      <c r="E79" s="47"/>
    </row>
    <row r="80" spans="1:5" ht="17.399999999999999" x14ac:dyDescent="0.3">
      <c r="A80" s="36" t="s">
        <v>111</v>
      </c>
      <c r="B80" s="14" t="s">
        <v>112</v>
      </c>
      <c r="C80" s="42">
        <f>C81</f>
        <v>213.3</v>
      </c>
      <c r="D80" s="42">
        <f>D81</f>
        <v>1331</v>
      </c>
      <c r="E80" s="43">
        <f>E81</f>
        <v>0</v>
      </c>
    </row>
    <row r="81" spans="1:5" ht="46.8" x14ac:dyDescent="0.3">
      <c r="A81" s="34" t="s">
        <v>113</v>
      </c>
      <c r="B81" s="15" t="s">
        <v>114</v>
      </c>
      <c r="C81" s="46">
        <f>289.9-76.6</f>
        <v>213.3</v>
      </c>
      <c r="D81" s="46">
        <v>1331</v>
      </c>
      <c r="E81" s="47">
        <f>0</f>
        <v>0</v>
      </c>
    </row>
    <row r="82" spans="1:5" ht="22.8" customHeight="1" thickBot="1" x14ac:dyDescent="0.35">
      <c r="A82" s="37"/>
      <c r="B82" s="38" t="s">
        <v>13</v>
      </c>
      <c r="C82" s="52">
        <f>SUM(C45+C11)</f>
        <v>2911640.6</v>
      </c>
      <c r="D82" s="52">
        <f>SUM(D45+D11)</f>
        <v>2528406.6</v>
      </c>
      <c r="E82" s="53" t="s">
        <v>133</v>
      </c>
    </row>
    <row r="83" spans="1:5" ht="15.6" x14ac:dyDescent="0.25">
      <c r="A83" s="2"/>
      <c r="B83" s="7"/>
      <c r="C83" s="3"/>
    </row>
    <row r="84" spans="1:5" ht="18" x14ac:dyDescent="0.25">
      <c r="B84" s="8"/>
      <c r="C84" s="40"/>
    </row>
    <row r="85" spans="1:5" x14ac:dyDescent="0.25">
      <c r="B85" s="8"/>
      <c r="C85" s="41"/>
      <c r="D85" s="41"/>
      <c r="E85" s="41"/>
    </row>
    <row r="86" spans="1:5" x14ac:dyDescent="0.25">
      <c r="B86" s="8"/>
    </row>
    <row r="87" spans="1:5" x14ac:dyDescent="0.25">
      <c r="B87" s="8"/>
    </row>
    <row r="88" spans="1:5" x14ac:dyDescent="0.25">
      <c r="A88" s="22"/>
      <c r="B88" s="8"/>
      <c r="C88" s="22"/>
      <c r="D88" s="22"/>
      <c r="E88" s="22"/>
    </row>
    <row r="89" spans="1:5" x14ac:dyDescent="0.25">
      <c r="A89" s="22"/>
      <c r="B89" s="8"/>
      <c r="C89" s="22"/>
      <c r="D89" s="22"/>
      <c r="E89" s="22"/>
    </row>
    <row r="90" spans="1:5" x14ac:dyDescent="0.25">
      <c r="A90" s="22"/>
      <c r="B90" s="8"/>
      <c r="C90" s="22"/>
      <c r="D90" s="22"/>
      <c r="E90" s="22"/>
    </row>
    <row r="91" spans="1:5" x14ac:dyDescent="0.25">
      <c r="A91" s="22"/>
      <c r="B91" s="8"/>
      <c r="C91" s="22"/>
      <c r="D91" s="22"/>
      <c r="E91" s="22"/>
    </row>
  </sheetData>
  <mergeCells count="9">
    <mergeCell ref="C8:E8"/>
    <mergeCell ref="A8:A9"/>
    <mergeCell ref="B8:B9"/>
    <mergeCell ref="A7:E7"/>
    <mergeCell ref="B1:E1"/>
    <mergeCell ref="B2:E2"/>
    <mergeCell ref="A6:E6"/>
    <mergeCell ref="C3:E3"/>
    <mergeCell ref="C4:E4"/>
  </mergeCells>
  <phoneticPr fontId="1" type="noConversion"/>
  <printOptions horizontalCentered="1"/>
  <pageMargins left="0.78740157480314965" right="0.19685039370078741" top="0.39370078740157483" bottom="0.19685039370078741" header="0.31496062992125984" footer="0.31496062992125984"/>
  <pageSetup paperSize="9" scale="72" fitToHeight="3" orientation="portrait" r:id="rId1"/>
  <rowBreaks count="2" manualBreakCount="2">
    <brk id="31" max="8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budget</cp:lastModifiedBy>
  <cp:lastPrinted>2023-12-12T12:52:46Z</cp:lastPrinted>
  <dcterms:created xsi:type="dcterms:W3CDTF">2006-09-19T12:50:58Z</dcterms:created>
  <dcterms:modified xsi:type="dcterms:W3CDTF">2023-12-25T11:19:13Z</dcterms:modified>
</cp:coreProperties>
</file>