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977E706-2959-486D-9895-F68CF9915FFD}" xr6:coauthVersionLast="47" xr6:coauthVersionMax="47" xr10:uidLastSave="{00000000-0000-0000-0000-000000000000}"/>
  <bookViews>
    <workbookView xWindow="-120" yWindow="-120" windowWidth="29040" windowHeight="15840" tabRatio="659" activeTab="1" xr2:uid="{00000000-000D-0000-FFFF-FFFF00000000}"/>
  </bookViews>
  <sheets>
    <sheet name="на 01.01.2024" sheetId="3" r:id="rId1"/>
    <sheet name="Лист1" sheetId="4" r:id="rId2"/>
  </sheets>
  <definedNames>
    <definedName name="_xlnm.Print_Area" localSheetId="0">'на 01.01.2024'!$A$2:$K$55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5" i="4" l="1"/>
  <c r="P55" i="4"/>
  <c r="O55" i="4"/>
  <c r="M55" i="4"/>
  <c r="L55" i="4"/>
  <c r="K55" i="4"/>
  <c r="I55" i="4"/>
  <c r="H55" i="4"/>
  <c r="G55" i="4"/>
  <c r="N54" i="4"/>
  <c r="J54" i="4"/>
  <c r="F54" i="4"/>
  <c r="E54" i="4"/>
  <c r="D54" i="4"/>
  <c r="P53" i="4"/>
  <c r="J53" i="4"/>
  <c r="K53" i="4" s="1"/>
  <c r="I53" i="4"/>
  <c r="H53" i="4"/>
  <c r="G53" i="4"/>
  <c r="N52" i="4"/>
  <c r="F52" i="4"/>
  <c r="E52" i="4"/>
  <c r="D52" i="4"/>
  <c r="Q51" i="4"/>
  <c r="P51" i="4"/>
  <c r="O51" i="4"/>
  <c r="M51" i="4"/>
  <c r="L51" i="4"/>
  <c r="K51" i="4"/>
  <c r="I51" i="4"/>
  <c r="H51" i="4"/>
  <c r="G51" i="4"/>
  <c r="Q50" i="4"/>
  <c r="P50" i="4"/>
  <c r="O50" i="4"/>
  <c r="M50" i="4"/>
  <c r="L50" i="4"/>
  <c r="K50" i="4"/>
  <c r="I50" i="4"/>
  <c r="H50" i="4"/>
  <c r="G50" i="4"/>
  <c r="Q49" i="4"/>
  <c r="P49" i="4"/>
  <c r="O49" i="4"/>
  <c r="M49" i="4"/>
  <c r="L49" i="4"/>
  <c r="K49" i="4"/>
  <c r="I49" i="4"/>
  <c r="H49" i="4"/>
  <c r="G49" i="4"/>
  <c r="N48" i="4"/>
  <c r="J48" i="4"/>
  <c r="F48" i="4"/>
  <c r="E48" i="4"/>
  <c r="D48" i="4"/>
  <c r="Q47" i="4"/>
  <c r="P47" i="4"/>
  <c r="O47" i="4"/>
  <c r="M47" i="4"/>
  <c r="L47" i="4"/>
  <c r="K47" i="4"/>
  <c r="I47" i="4"/>
  <c r="H47" i="4"/>
  <c r="G47" i="4"/>
  <c r="Q46" i="4"/>
  <c r="P46" i="4"/>
  <c r="O46" i="4"/>
  <c r="M46" i="4"/>
  <c r="L46" i="4"/>
  <c r="K46" i="4"/>
  <c r="I46" i="4"/>
  <c r="H46" i="4"/>
  <c r="G46" i="4"/>
  <c r="Q45" i="4"/>
  <c r="P45" i="4"/>
  <c r="O45" i="4"/>
  <c r="M45" i="4"/>
  <c r="L45" i="4"/>
  <c r="K45" i="4"/>
  <c r="I45" i="4"/>
  <c r="H45" i="4"/>
  <c r="G45" i="4"/>
  <c r="Q44" i="4"/>
  <c r="P44" i="4"/>
  <c r="O44" i="4"/>
  <c r="M44" i="4"/>
  <c r="L44" i="4"/>
  <c r="K44" i="4"/>
  <c r="I44" i="4"/>
  <c r="H44" i="4"/>
  <c r="G44" i="4"/>
  <c r="N43" i="4"/>
  <c r="O43" i="4" s="1"/>
  <c r="J43" i="4"/>
  <c r="F43" i="4"/>
  <c r="E43" i="4"/>
  <c r="D43" i="4"/>
  <c r="Q42" i="4"/>
  <c r="P42" i="4"/>
  <c r="O42" i="4"/>
  <c r="M42" i="4"/>
  <c r="L42" i="4"/>
  <c r="K42" i="4"/>
  <c r="I42" i="4"/>
  <c r="H42" i="4"/>
  <c r="G42" i="4"/>
  <c r="Q41" i="4"/>
  <c r="P41" i="4"/>
  <c r="O41" i="4"/>
  <c r="M41" i="4"/>
  <c r="L41" i="4"/>
  <c r="K41" i="4"/>
  <c r="I41" i="4"/>
  <c r="H41" i="4"/>
  <c r="G41" i="4"/>
  <c r="N40" i="4"/>
  <c r="J40" i="4"/>
  <c r="M40" i="4" s="1"/>
  <c r="F40" i="4"/>
  <c r="E40" i="4"/>
  <c r="D40" i="4"/>
  <c r="Q39" i="4"/>
  <c r="P39" i="4"/>
  <c r="O39" i="4"/>
  <c r="M39" i="4"/>
  <c r="L39" i="4"/>
  <c r="K39" i="4"/>
  <c r="I39" i="4"/>
  <c r="H39" i="4"/>
  <c r="G39" i="4"/>
  <c r="Q38" i="4"/>
  <c r="P38" i="4"/>
  <c r="O38" i="4"/>
  <c r="M38" i="4"/>
  <c r="L38" i="4"/>
  <c r="K38" i="4"/>
  <c r="I38" i="4"/>
  <c r="H38" i="4"/>
  <c r="G38" i="4"/>
  <c r="N37" i="4"/>
  <c r="J37" i="4"/>
  <c r="F37" i="4"/>
  <c r="E37" i="4"/>
  <c r="D37" i="4"/>
  <c r="Q36" i="4"/>
  <c r="P36" i="4"/>
  <c r="O36" i="4"/>
  <c r="M36" i="4"/>
  <c r="L36" i="4"/>
  <c r="K36" i="4"/>
  <c r="I36" i="4"/>
  <c r="H36" i="4"/>
  <c r="G36" i="4"/>
  <c r="Q35" i="4"/>
  <c r="P35" i="4"/>
  <c r="O35" i="4"/>
  <c r="M35" i="4"/>
  <c r="L35" i="4"/>
  <c r="K35" i="4"/>
  <c r="I35" i="4"/>
  <c r="H35" i="4"/>
  <c r="G35" i="4"/>
  <c r="Q34" i="4"/>
  <c r="P34" i="4"/>
  <c r="O34" i="4"/>
  <c r="M34" i="4"/>
  <c r="L34" i="4"/>
  <c r="K34" i="4"/>
  <c r="I34" i="4"/>
  <c r="H34" i="4"/>
  <c r="G34" i="4"/>
  <c r="Q33" i="4"/>
  <c r="P33" i="4"/>
  <c r="O33" i="4"/>
  <c r="M33" i="4"/>
  <c r="L33" i="4"/>
  <c r="K33" i="4"/>
  <c r="I33" i="4"/>
  <c r="H33" i="4"/>
  <c r="G33" i="4"/>
  <c r="Q32" i="4"/>
  <c r="P32" i="4"/>
  <c r="O32" i="4"/>
  <c r="M32" i="4"/>
  <c r="L32" i="4"/>
  <c r="K32" i="4"/>
  <c r="I32" i="4"/>
  <c r="H32" i="4"/>
  <c r="G32" i="4"/>
  <c r="N31" i="4"/>
  <c r="J31" i="4"/>
  <c r="M31" i="4" s="1"/>
  <c r="F31" i="4"/>
  <c r="E31" i="4"/>
  <c r="D31" i="4"/>
  <c r="H31" i="4" s="1"/>
  <c r="Q30" i="4"/>
  <c r="P30" i="4"/>
  <c r="O30" i="4"/>
  <c r="M30" i="4"/>
  <c r="L30" i="4"/>
  <c r="K30" i="4"/>
  <c r="I30" i="4"/>
  <c r="H30" i="4"/>
  <c r="G30" i="4"/>
  <c r="Q29" i="4"/>
  <c r="P29" i="4"/>
  <c r="O29" i="4"/>
  <c r="M29" i="4"/>
  <c r="L29" i="4"/>
  <c r="K29" i="4"/>
  <c r="I29" i="4"/>
  <c r="H29" i="4"/>
  <c r="G29" i="4"/>
  <c r="N28" i="4"/>
  <c r="J28" i="4"/>
  <c r="M28" i="4" s="1"/>
  <c r="F28" i="4"/>
  <c r="I28" i="4" s="1"/>
  <c r="E28" i="4"/>
  <c r="D28" i="4"/>
  <c r="Q27" i="4"/>
  <c r="P27" i="4"/>
  <c r="O27" i="4"/>
  <c r="M27" i="4"/>
  <c r="L27" i="4"/>
  <c r="K27" i="4"/>
  <c r="I27" i="4"/>
  <c r="H27" i="4"/>
  <c r="G27" i="4"/>
  <c r="Q26" i="4"/>
  <c r="P26" i="4"/>
  <c r="O26" i="4"/>
  <c r="M26" i="4"/>
  <c r="L26" i="4"/>
  <c r="K26" i="4"/>
  <c r="I26" i="4"/>
  <c r="H26" i="4"/>
  <c r="G26" i="4"/>
  <c r="Q25" i="4"/>
  <c r="P25" i="4"/>
  <c r="O25" i="4"/>
  <c r="M25" i="4"/>
  <c r="L25" i="4"/>
  <c r="K25" i="4"/>
  <c r="I25" i="4"/>
  <c r="H25" i="4"/>
  <c r="G25" i="4"/>
  <c r="Q24" i="4"/>
  <c r="P24" i="4"/>
  <c r="O24" i="4"/>
  <c r="M24" i="4"/>
  <c r="L24" i="4"/>
  <c r="K24" i="4"/>
  <c r="I24" i="4"/>
  <c r="H24" i="4"/>
  <c r="G24" i="4"/>
  <c r="N23" i="4"/>
  <c r="J23" i="4"/>
  <c r="M23" i="4" s="1"/>
  <c r="F23" i="4"/>
  <c r="E23" i="4"/>
  <c r="D23" i="4"/>
  <c r="Q22" i="4"/>
  <c r="P22" i="4"/>
  <c r="O22" i="4"/>
  <c r="M22" i="4"/>
  <c r="L22" i="4"/>
  <c r="K22" i="4"/>
  <c r="I22" i="4"/>
  <c r="H22" i="4"/>
  <c r="G22" i="4"/>
  <c r="Q21" i="4"/>
  <c r="P21" i="4"/>
  <c r="O21" i="4"/>
  <c r="M21" i="4"/>
  <c r="K21" i="4"/>
  <c r="H21" i="4"/>
  <c r="E21" i="4"/>
  <c r="I21" i="4" s="1"/>
  <c r="Q20" i="4"/>
  <c r="P20" i="4"/>
  <c r="O20" i="4"/>
  <c r="M20" i="4"/>
  <c r="L20" i="4"/>
  <c r="K20" i="4"/>
  <c r="I20" i="4"/>
  <c r="H20" i="4"/>
  <c r="G20" i="4"/>
  <c r="N19" i="4"/>
  <c r="J19" i="4"/>
  <c r="F19" i="4"/>
  <c r="D19" i="4"/>
  <c r="Q18" i="4"/>
  <c r="P18" i="4"/>
  <c r="O18" i="4"/>
  <c r="M18" i="4"/>
  <c r="L18" i="4"/>
  <c r="K18" i="4"/>
  <c r="I18" i="4"/>
  <c r="H18" i="4"/>
  <c r="G18" i="4"/>
  <c r="Q17" i="4"/>
  <c r="P17" i="4"/>
  <c r="O17" i="4"/>
  <c r="M17" i="4"/>
  <c r="L17" i="4"/>
  <c r="K17" i="4"/>
  <c r="I17" i="4"/>
  <c r="H17" i="4"/>
  <c r="G17" i="4"/>
  <c r="N16" i="4"/>
  <c r="J16" i="4"/>
  <c r="F16" i="4"/>
  <c r="E16" i="4"/>
  <c r="D16" i="4"/>
  <c r="Q15" i="4"/>
  <c r="P15" i="4"/>
  <c r="O15" i="4"/>
  <c r="M15" i="4"/>
  <c r="L15" i="4"/>
  <c r="K15" i="4"/>
  <c r="I15" i="4"/>
  <c r="H15" i="4"/>
  <c r="G15" i="4"/>
  <c r="N14" i="4"/>
  <c r="J14" i="4"/>
  <c r="F14" i="4"/>
  <c r="H14" i="4" s="1"/>
  <c r="E14" i="4"/>
  <c r="D14" i="4"/>
  <c r="Q13" i="4"/>
  <c r="P13" i="4"/>
  <c r="O13" i="4"/>
  <c r="M13" i="4"/>
  <c r="L13" i="4"/>
  <c r="K13" i="4"/>
  <c r="I13" i="4"/>
  <c r="H13" i="4"/>
  <c r="G13" i="4"/>
  <c r="Q12" i="4"/>
  <c r="P12" i="4"/>
  <c r="O12" i="4"/>
  <c r="M12" i="4"/>
  <c r="L12" i="4"/>
  <c r="K12" i="4"/>
  <c r="I12" i="4"/>
  <c r="H12" i="4"/>
  <c r="G12" i="4"/>
  <c r="Q11" i="4"/>
  <c r="P11" i="4"/>
  <c r="O11" i="4"/>
  <c r="M11" i="4"/>
  <c r="L11" i="4"/>
  <c r="K11" i="4"/>
  <c r="I11" i="4"/>
  <c r="H11" i="4"/>
  <c r="G11" i="4"/>
  <c r="Q10" i="4"/>
  <c r="P10" i="4"/>
  <c r="O10" i="4"/>
  <c r="M10" i="4"/>
  <c r="L10" i="4"/>
  <c r="K10" i="4"/>
  <c r="I10" i="4"/>
  <c r="H10" i="4"/>
  <c r="G10" i="4"/>
  <c r="Q9" i="4"/>
  <c r="P9" i="4"/>
  <c r="O9" i="4"/>
  <c r="M9" i="4"/>
  <c r="L9" i="4"/>
  <c r="K9" i="4"/>
  <c r="I9" i="4"/>
  <c r="H9" i="4"/>
  <c r="G9" i="4"/>
  <c r="Q8" i="4"/>
  <c r="P8" i="4"/>
  <c r="O8" i="4"/>
  <c r="M8" i="4"/>
  <c r="L8" i="4"/>
  <c r="K8" i="4"/>
  <c r="I8" i="4"/>
  <c r="H8" i="4"/>
  <c r="G8" i="4"/>
  <c r="Q7" i="4"/>
  <c r="P7" i="4"/>
  <c r="O7" i="4"/>
  <c r="M7" i="4"/>
  <c r="L7" i="4"/>
  <c r="K7" i="4"/>
  <c r="I7" i="4"/>
  <c r="H7" i="4"/>
  <c r="G7" i="4"/>
  <c r="N6" i="4"/>
  <c r="J6" i="4"/>
  <c r="F6" i="4"/>
  <c r="H6" i="4" s="1"/>
  <c r="E6" i="4"/>
  <c r="D6" i="4"/>
  <c r="M19" i="4" l="1"/>
  <c r="P19" i="4"/>
  <c r="H28" i="4"/>
  <c r="K37" i="4"/>
  <c r="K54" i="4"/>
  <c r="D5" i="4"/>
  <c r="M16" i="4"/>
  <c r="I31" i="4"/>
  <c r="H37" i="4"/>
  <c r="O37" i="4"/>
  <c r="M43" i="4"/>
  <c r="I37" i="4"/>
  <c r="M14" i="4"/>
  <c r="G14" i="4"/>
  <c r="P14" i="4"/>
  <c r="P16" i="4"/>
  <c r="G21" i="4"/>
  <c r="Q23" i="4"/>
  <c r="G28" i="4"/>
  <c r="G31" i="4"/>
  <c r="M37" i="4"/>
  <c r="I43" i="4"/>
  <c r="M48" i="4"/>
  <c r="Q28" i="4"/>
  <c r="Q31" i="4"/>
  <c r="G40" i="4"/>
  <c r="K43" i="4"/>
  <c r="G48" i="4"/>
  <c r="H54" i="4"/>
  <c r="H43" i="4"/>
  <c r="L14" i="4"/>
  <c r="O14" i="4"/>
  <c r="Q16" i="4"/>
  <c r="H19" i="4"/>
  <c r="Q19" i="4"/>
  <c r="L21" i="4"/>
  <c r="I23" i="4"/>
  <c r="K28" i="4"/>
  <c r="P28" i="4"/>
  <c r="K31" i="4"/>
  <c r="P31" i="4"/>
  <c r="G37" i="4"/>
  <c r="P37" i="4"/>
  <c r="H40" i="4"/>
  <c r="G43" i="4"/>
  <c r="P43" i="4"/>
  <c r="I48" i="4"/>
  <c r="Q48" i="4"/>
  <c r="J52" i="4"/>
  <c r="M52" i="4" s="1"/>
  <c r="M54" i="4"/>
  <c r="N5" i="4"/>
  <c r="K14" i="4"/>
  <c r="Q14" i="4"/>
  <c r="O16" i="4"/>
  <c r="O19" i="4"/>
  <c r="L28" i="4"/>
  <c r="L31" i="4"/>
  <c r="Q37" i="4"/>
  <c r="I40" i="4"/>
  <c r="O40" i="4"/>
  <c r="Q43" i="4"/>
  <c r="O48" i="4"/>
  <c r="Q54" i="4"/>
  <c r="P40" i="4"/>
  <c r="O54" i="4"/>
  <c r="L16" i="4"/>
  <c r="K19" i="4"/>
  <c r="O28" i="4"/>
  <c r="O31" i="4"/>
  <c r="K40" i="4"/>
  <c r="Q40" i="4"/>
  <c r="K48" i="4"/>
  <c r="I52" i="4"/>
  <c r="L6" i="4"/>
  <c r="P6" i="4"/>
  <c r="I6" i="4"/>
  <c r="M6" i="4"/>
  <c r="Q6" i="4"/>
  <c r="I16" i="4"/>
  <c r="E19" i="4"/>
  <c r="G23" i="4"/>
  <c r="K23" i="4"/>
  <c r="O23" i="4"/>
  <c r="H48" i="4"/>
  <c r="L48" i="4"/>
  <c r="P48" i="4"/>
  <c r="G52" i="4"/>
  <c r="L53" i="4"/>
  <c r="Q53" i="4"/>
  <c r="G54" i="4"/>
  <c r="H23" i="4"/>
  <c r="L23" i="4"/>
  <c r="P23" i="4"/>
  <c r="H52" i="4"/>
  <c r="P52" i="4"/>
  <c r="M53" i="4"/>
  <c r="P54" i="4"/>
  <c r="I14" i="4"/>
  <c r="G6" i="4"/>
  <c r="K6" i="4"/>
  <c r="O6" i="4"/>
  <c r="G16" i="4"/>
  <c r="K16" i="4"/>
  <c r="L37" i="4"/>
  <c r="L40" i="4"/>
  <c r="L43" i="4"/>
  <c r="O53" i="4"/>
  <c r="F5" i="4"/>
  <c r="H16" i="4"/>
  <c r="E21" i="3"/>
  <c r="P5" i="4" l="1"/>
  <c r="L52" i="4"/>
  <c r="O52" i="4"/>
  <c r="K52" i="4"/>
  <c r="Q52" i="4"/>
  <c r="J5" i="4"/>
  <c r="H5" i="4"/>
  <c r="L19" i="4"/>
  <c r="G19" i="4"/>
  <c r="E5" i="4"/>
  <c r="L5" i="4" s="1"/>
  <c r="I19" i="4"/>
  <c r="Q8" i="3"/>
  <c r="Q9" i="3"/>
  <c r="Q10" i="3"/>
  <c r="Q11" i="3"/>
  <c r="Q12" i="3"/>
  <c r="Q13" i="3"/>
  <c r="Q15" i="3"/>
  <c r="Q17" i="3"/>
  <c r="Q18" i="3"/>
  <c r="Q20" i="3"/>
  <c r="Q21" i="3"/>
  <c r="Q22" i="3"/>
  <c r="Q24" i="3"/>
  <c r="Q25" i="3"/>
  <c r="Q26" i="3"/>
  <c r="Q27" i="3"/>
  <c r="Q29" i="3"/>
  <c r="Q30" i="3"/>
  <c r="Q32" i="3"/>
  <c r="Q33" i="3"/>
  <c r="Q34" i="3"/>
  <c r="Q35" i="3"/>
  <c r="Q36" i="3"/>
  <c r="Q38" i="3"/>
  <c r="Q39" i="3"/>
  <c r="Q41" i="3"/>
  <c r="Q42" i="3"/>
  <c r="Q44" i="3"/>
  <c r="Q45" i="3"/>
  <c r="Q46" i="3"/>
  <c r="Q47" i="3"/>
  <c r="Q49" i="3"/>
  <c r="Q50" i="3"/>
  <c r="Q51" i="3"/>
  <c r="Q55" i="3"/>
  <c r="P8" i="3"/>
  <c r="P9" i="3"/>
  <c r="P10" i="3"/>
  <c r="P11" i="3"/>
  <c r="P12" i="3"/>
  <c r="P13" i="3"/>
  <c r="P15" i="3"/>
  <c r="P17" i="3"/>
  <c r="P18" i="3"/>
  <c r="P20" i="3"/>
  <c r="P21" i="3"/>
  <c r="P22" i="3"/>
  <c r="P24" i="3"/>
  <c r="P25" i="3"/>
  <c r="P26" i="3"/>
  <c r="P27" i="3"/>
  <c r="P29" i="3"/>
  <c r="P30" i="3"/>
  <c r="P32" i="3"/>
  <c r="P33" i="3"/>
  <c r="P34" i="3"/>
  <c r="P35" i="3"/>
  <c r="P36" i="3"/>
  <c r="P38" i="3"/>
  <c r="P39" i="3"/>
  <c r="P41" i="3"/>
  <c r="P42" i="3"/>
  <c r="P44" i="3"/>
  <c r="P45" i="3"/>
  <c r="P46" i="3"/>
  <c r="P47" i="3"/>
  <c r="P49" i="3"/>
  <c r="P50" i="3"/>
  <c r="P51" i="3"/>
  <c r="P53" i="3"/>
  <c r="P55" i="3"/>
  <c r="O8" i="3"/>
  <c r="O9" i="3"/>
  <c r="O10" i="3"/>
  <c r="O11" i="3"/>
  <c r="O12" i="3"/>
  <c r="O13" i="3"/>
  <c r="O15" i="3"/>
  <c r="O17" i="3"/>
  <c r="O18" i="3"/>
  <c r="O20" i="3"/>
  <c r="O21" i="3"/>
  <c r="O22" i="3"/>
  <c r="O24" i="3"/>
  <c r="O25" i="3"/>
  <c r="O26" i="3"/>
  <c r="O27" i="3"/>
  <c r="O29" i="3"/>
  <c r="O30" i="3"/>
  <c r="O32" i="3"/>
  <c r="O33" i="3"/>
  <c r="O34" i="3"/>
  <c r="O35" i="3"/>
  <c r="O36" i="3"/>
  <c r="O38" i="3"/>
  <c r="O39" i="3"/>
  <c r="O41" i="3"/>
  <c r="O42" i="3"/>
  <c r="O44" i="3"/>
  <c r="O45" i="3"/>
  <c r="O46" i="3"/>
  <c r="O47" i="3"/>
  <c r="O49" i="3"/>
  <c r="O50" i="3"/>
  <c r="O51" i="3"/>
  <c r="O55" i="3"/>
  <c r="M8" i="3"/>
  <c r="M9" i="3"/>
  <c r="M10" i="3"/>
  <c r="M11" i="3"/>
  <c r="M12" i="3"/>
  <c r="M13" i="3"/>
  <c r="M15" i="3"/>
  <c r="M17" i="3"/>
  <c r="M18" i="3"/>
  <c r="M20" i="3"/>
  <c r="M21" i="3"/>
  <c r="M22" i="3"/>
  <c r="M24" i="3"/>
  <c r="M25" i="3"/>
  <c r="M26" i="3"/>
  <c r="M27" i="3"/>
  <c r="M29" i="3"/>
  <c r="M30" i="3"/>
  <c r="M32" i="3"/>
  <c r="M33" i="3"/>
  <c r="M34" i="3"/>
  <c r="M35" i="3"/>
  <c r="M36" i="3"/>
  <c r="M38" i="3"/>
  <c r="M39" i="3"/>
  <c r="M41" i="3"/>
  <c r="M42" i="3"/>
  <c r="M44" i="3"/>
  <c r="M45" i="3"/>
  <c r="M46" i="3"/>
  <c r="M47" i="3"/>
  <c r="M49" i="3"/>
  <c r="M50" i="3"/>
  <c r="M51" i="3"/>
  <c r="M55" i="3"/>
  <c r="L8" i="3"/>
  <c r="L9" i="3"/>
  <c r="L10" i="3"/>
  <c r="L11" i="3"/>
  <c r="L12" i="3"/>
  <c r="L13" i="3"/>
  <c r="L15" i="3"/>
  <c r="L17" i="3"/>
  <c r="L18" i="3"/>
  <c r="L20" i="3"/>
  <c r="L21" i="3"/>
  <c r="L22" i="3"/>
  <c r="L24" i="3"/>
  <c r="L25" i="3"/>
  <c r="L26" i="3"/>
  <c r="L27" i="3"/>
  <c r="L29" i="3"/>
  <c r="L30" i="3"/>
  <c r="L32" i="3"/>
  <c r="L33" i="3"/>
  <c r="L34" i="3"/>
  <c r="L35" i="3"/>
  <c r="L36" i="3"/>
  <c r="L38" i="3"/>
  <c r="L39" i="3"/>
  <c r="L41" i="3"/>
  <c r="L42" i="3"/>
  <c r="L44" i="3"/>
  <c r="L45" i="3"/>
  <c r="L46" i="3"/>
  <c r="L47" i="3"/>
  <c r="L49" i="3"/>
  <c r="L50" i="3"/>
  <c r="L51" i="3"/>
  <c r="L55" i="3"/>
  <c r="K15" i="3"/>
  <c r="K17" i="3"/>
  <c r="K18" i="3"/>
  <c r="K20" i="3"/>
  <c r="K21" i="3"/>
  <c r="K22" i="3"/>
  <c r="K24" i="3"/>
  <c r="K25" i="3"/>
  <c r="K26" i="3"/>
  <c r="K27" i="3"/>
  <c r="K29" i="3"/>
  <c r="K30" i="3"/>
  <c r="K32" i="3"/>
  <c r="K33" i="3"/>
  <c r="K34" i="3"/>
  <c r="K35" i="3"/>
  <c r="K36" i="3"/>
  <c r="K38" i="3"/>
  <c r="K39" i="3"/>
  <c r="K41" i="3"/>
  <c r="K42" i="3"/>
  <c r="K44" i="3"/>
  <c r="K45" i="3"/>
  <c r="K46" i="3"/>
  <c r="K47" i="3"/>
  <c r="K49" i="3"/>
  <c r="K50" i="3"/>
  <c r="K51" i="3"/>
  <c r="K53" i="3"/>
  <c r="K55" i="3"/>
  <c r="K8" i="3"/>
  <c r="K9" i="3"/>
  <c r="K10" i="3"/>
  <c r="K11" i="3"/>
  <c r="K12" i="3"/>
  <c r="K13" i="3"/>
  <c r="I8" i="3"/>
  <c r="I9" i="3"/>
  <c r="I10" i="3"/>
  <c r="I11" i="3"/>
  <c r="I12" i="3"/>
  <c r="I13" i="3"/>
  <c r="I15" i="3"/>
  <c r="I17" i="3"/>
  <c r="I18" i="3"/>
  <c r="I20" i="3"/>
  <c r="I21" i="3"/>
  <c r="I22" i="3"/>
  <c r="I24" i="3"/>
  <c r="I25" i="3"/>
  <c r="I26" i="3"/>
  <c r="I27" i="3"/>
  <c r="I29" i="3"/>
  <c r="I30" i="3"/>
  <c r="I32" i="3"/>
  <c r="I33" i="3"/>
  <c r="I34" i="3"/>
  <c r="I35" i="3"/>
  <c r="I36" i="3"/>
  <c r="I38" i="3"/>
  <c r="I39" i="3"/>
  <c r="I41" i="3"/>
  <c r="I42" i="3"/>
  <c r="I44" i="3"/>
  <c r="I45" i="3"/>
  <c r="I46" i="3"/>
  <c r="I47" i="3"/>
  <c r="I49" i="3"/>
  <c r="I50" i="3"/>
  <c r="I51" i="3"/>
  <c r="I53" i="3"/>
  <c r="I55" i="3"/>
  <c r="J40" i="3"/>
  <c r="N40" i="3"/>
  <c r="H41" i="3"/>
  <c r="H42" i="3"/>
  <c r="J43" i="3"/>
  <c r="N43" i="3"/>
  <c r="H44" i="3"/>
  <c r="H45" i="3"/>
  <c r="H46" i="3"/>
  <c r="H47" i="3"/>
  <c r="J48" i="3"/>
  <c r="N48" i="3"/>
  <c r="Q48" i="3" s="1"/>
  <c r="H49" i="3"/>
  <c r="H50" i="3"/>
  <c r="H51" i="3"/>
  <c r="N52" i="3"/>
  <c r="Q52" i="3" s="1"/>
  <c r="H53" i="3"/>
  <c r="J53" i="3"/>
  <c r="J52" i="3" s="1"/>
  <c r="J54" i="3"/>
  <c r="N54" i="3"/>
  <c r="Q54" i="3" s="1"/>
  <c r="H55" i="3"/>
  <c r="H7" i="3"/>
  <c r="H8" i="3"/>
  <c r="H9" i="3"/>
  <c r="H10" i="3"/>
  <c r="H11" i="3"/>
  <c r="H12" i="3"/>
  <c r="H13" i="3"/>
  <c r="H15" i="3"/>
  <c r="H17" i="3"/>
  <c r="H18" i="3"/>
  <c r="H20" i="3"/>
  <c r="H21" i="3"/>
  <c r="H22" i="3"/>
  <c r="H24" i="3"/>
  <c r="H25" i="3"/>
  <c r="H26" i="3"/>
  <c r="H27" i="3"/>
  <c r="H29" i="3"/>
  <c r="H30" i="3"/>
  <c r="H32" i="3"/>
  <c r="H33" i="3"/>
  <c r="H34" i="3"/>
  <c r="H35" i="3"/>
  <c r="H36" i="3"/>
  <c r="H38" i="3"/>
  <c r="H39" i="3"/>
  <c r="G15" i="3"/>
  <c r="G17" i="3"/>
  <c r="G18" i="3"/>
  <c r="G20" i="3"/>
  <c r="G21" i="3"/>
  <c r="G22" i="3"/>
  <c r="G24" i="3"/>
  <c r="G25" i="3"/>
  <c r="G26" i="3"/>
  <c r="G27" i="3"/>
  <c r="G29" i="3"/>
  <c r="G30" i="3"/>
  <c r="G32" i="3"/>
  <c r="G33" i="3"/>
  <c r="G34" i="3"/>
  <c r="G35" i="3"/>
  <c r="G36" i="3"/>
  <c r="G38" i="3"/>
  <c r="G39" i="3"/>
  <c r="G41" i="3"/>
  <c r="G42" i="3"/>
  <c r="G44" i="3"/>
  <c r="G45" i="3"/>
  <c r="G46" i="3"/>
  <c r="G47" i="3"/>
  <c r="G49" i="3"/>
  <c r="G50" i="3"/>
  <c r="G51" i="3"/>
  <c r="G53" i="3"/>
  <c r="G55" i="3"/>
  <c r="G7" i="3"/>
  <c r="I7" i="3"/>
  <c r="J37" i="3"/>
  <c r="Q43" i="3" l="1"/>
  <c r="Q40" i="3"/>
  <c r="Q5" i="4"/>
  <c r="O5" i="4"/>
  <c r="K5" i="4"/>
  <c r="M5" i="4"/>
  <c r="G5" i="4"/>
  <c r="I5" i="4"/>
  <c r="L53" i="3"/>
  <c r="M53" i="3"/>
  <c r="O53" i="3"/>
  <c r="O43" i="3"/>
  <c r="Q53" i="3"/>
  <c r="O54" i="3"/>
  <c r="O52" i="3"/>
  <c r="O48" i="3"/>
  <c r="O40" i="3"/>
  <c r="J28" i="3"/>
  <c r="Q7" i="3"/>
  <c r="P7" i="3" l="1"/>
  <c r="L7" i="3"/>
  <c r="K7" i="3"/>
  <c r="O7" i="3"/>
  <c r="N37" i="3"/>
  <c r="J31" i="3"/>
  <c r="N31" i="3"/>
  <c r="N28" i="3"/>
  <c r="J23" i="3"/>
  <c r="N23" i="3"/>
  <c r="F19" i="3"/>
  <c r="J19" i="3"/>
  <c r="N19" i="3"/>
  <c r="E19" i="3"/>
  <c r="F16" i="3"/>
  <c r="J16" i="3"/>
  <c r="N16" i="3"/>
  <c r="N6" i="3"/>
  <c r="N14" i="3"/>
  <c r="J14" i="3"/>
  <c r="M7" i="3"/>
  <c r="G8" i="3"/>
  <c r="G9" i="3"/>
  <c r="G10" i="3"/>
  <c r="G11" i="3"/>
  <c r="G12" i="3"/>
  <c r="G13" i="3"/>
  <c r="J6" i="3"/>
  <c r="F14" i="3"/>
  <c r="J5" i="3" l="1"/>
  <c r="M14" i="3"/>
  <c r="K14" i="3"/>
  <c r="N5" i="3"/>
  <c r="Q6" i="3"/>
  <c r="O6" i="3"/>
  <c r="M16" i="3"/>
  <c r="K16" i="3"/>
  <c r="Q23" i="3"/>
  <c r="O23" i="3"/>
  <c r="Q28" i="3"/>
  <c r="O28" i="3"/>
  <c r="Q14" i="3"/>
  <c r="P14" i="3"/>
  <c r="O14" i="3"/>
  <c r="Q16" i="3"/>
  <c r="P16" i="3"/>
  <c r="O16" i="3"/>
  <c r="Q19" i="3"/>
  <c r="P19" i="3"/>
  <c r="O19" i="3"/>
  <c r="Q31" i="3"/>
  <c r="O31" i="3"/>
  <c r="Q37" i="3"/>
  <c r="O37" i="3"/>
  <c r="K19" i="3"/>
  <c r="M19" i="3"/>
  <c r="L19" i="3"/>
  <c r="I19" i="3"/>
  <c r="G19" i="3"/>
  <c r="O5" i="3" l="1"/>
  <c r="Q5" i="3"/>
  <c r="F54" i="3"/>
  <c r="E54" i="3"/>
  <c r="D54" i="3"/>
  <c r="F52" i="3"/>
  <c r="E52" i="3"/>
  <c r="D52" i="3"/>
  <c r="F48" i="3"/>
  <c r="E48" i="3"/>
  <c r="D48" i="3"/>
  <c r="F43" i="3"/>
  <c r="E43" i="3"/>
  <c r="D43" i="3"/>
  <c r="F40" i="3"/>
  <c r="E40" i="3"/>
  <c r="D40" i="3"/>
  <c r="F37" i="3"/>
  <c r="E37" i="3"/>
  <c r="D37" i="3"/>
  <c r="F31" i="3"/>
  <c r="E31" i="3"/>
  <c r="D31" i="3"/>
  <c r="F28" i="3"/>
  <c r="E28" i="3"/>
  <c r="L28" i="3" s="1"/>
  <c r="D28" i="3"/>
  <c r="F23" i="3"/>
  <c r="E23" i="3"/>
  <c r="D23" i="3"/>
  <c r="D19" i="3"/>
  <c r="H19" i="3" s="1"/>
  <c r="E16" i="3"/>
  <c r="D16" i="3"/>
  <c r="H16" i="3" s="1"/>
  <c r="E14" i="3"/>
  <c r="D14" i="3"/>
  <c r="H14" i="3" s="1"/>
  <c r="F6" i="3"/>
  <c r="E6" i="3"/>
  <c r="D6" i="3"/>
  <c r="I28" i="3" l="1"/>
  <c r="H28" i="3"/>
  <c r="G28" i="3"/>
  <c r="M28" i="3"/>
  <c r="K28" i="3"/>
  <c r="P28" i="3"/>
  <c r="H37" i="3"/>
  <c r="M37" i="3"/>
  <c r="K37" i="3"/>
  <c r="P37" i="3"/>
  <c r="H43" i="3"/>
  <c r="K43" i="3"/>
  <c r="M43" i="3"/>
  <c r="P43" i="3"/>
  <c r="H52" i="3"/>
  <c r="M52" i="3"/>
  <c r="K52" i="3"/>
  <c r="P52" i="3"/>
  <c r="H6" i="3"/>
  <c r="M6" i="3"/>
  <c r="P6" i="3"/>
  <c r="K6" i="3"/>
  <c r="H23" i="3"/>
  <c r="K23" i="3"/>
  <c r="P23" i="3"/>
  <c r="M23" i="3"/>
  <c r="H31" i="3"/>
  <c r="K31" i="3"/>
  <c r="M31" i="3"/>
  <c r="P31" i="3"/>
  <c r="H40" i="3"/>
  <c r="M40" i="3"/>
  <c r="K40" i="3"/>
  <c r="P40" i="3"/>
  <c r="H48" i="3"/>
  <c r="M48" i="3"/>
  <c r="K48" i="3"/>
  <c r="P48" i="3"/>
  <c r="H54" i="3"/>
  <c r="M54" i="3"/>
  <c r="K54" i="3"/>
  <c r="P54" i="3"/>
  <c r="G54" i="3"/>
  <c r="L54" i="3"/>
  <c r="I54" i="3"/>
  <c r="L52" i="3"/>
  <c r="I52" i="3"/>
  <c r="G52" i="3"/>
  <c r="G48" i="3"/>
  <c r="L48" i="3"/>
  <c r="I48" i="3"/>
  <c r="L43" i="3"/>
  <c r="I43" i="3"/>
  <c r="G43" i="3"/>
  <c r="G40" i="3"/>
  <c r="L40" i="3"/>
  <c r="I40" i="3"/>
  <c r="I37" i="3"/>
  <c r="G37" i="3"/>
  <c r="L37" i="3"/>
  <c r="L31" i="3"/>
  <c r="I31" i="3"/>
  <c r="G31" i="3"/>
  <c r="I23" i="3"/>
  <c r="G23" i="3"/>
  <c r="L23" i="3"/>
  <c r="L16" i="3"/>
  <c r="I16" i="3"/>
  <c r="G16" i="3"/>
  <c r="G14" i="3"/>
  <c r="L14" i="3"/>
  <c r="I14" i="3"/>
  <c r="L6" i="3"/>
  <c r="G6" i="3"/>
  <c r="I6" i="3"/>
  <c r="D5" i="3"/>
  <c r="E5" i="3"/>
  <c r="F5" i="3"/>
  <c r="H5" i="3" l="1"/>
  <c r="M5" i="3"/>
  <c r="K5" i="3"/>
  <c r="P5" i="3"/>
  <c r="L5" i="3"/>
  <c r="G5" i="3"/>
  <c r="I5" i="3"/>
</calcChain>
</file>

<file path=xl/sharedStrings.xml><?xml version="1.0" encoding="utf-8"?>
<sst xmlns="http://schemas.openxmlformats.org/spreadsheetml/2006/main" count="354" uniqueCount="90">
  <si>
    <t xml:space="preserve">Расходы бюджета - ВСЕГО ,                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</si>
  <si>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</si>
  <si>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</si>
  <si>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</si>
  <si>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</si>
  <si>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</si>
  <si>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</si>
  <si>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</si>
  <si>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</si>
  <si>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Культура, кинематография</t>
  </si>
  <si>
    <t>Здравоохранение</t>
  </si>
  <si>
    <t>Средства массвой информации</t>
  </si>
  <si>
    <t>Обслуживание государственного имуниципального долга</t>
  </si>
  <si>
    <t>Наименование  показателя</t>
  </si>
  <si>
    <t>раздел</t>
  </si>
  <si>
    <t>подраздел</t>
  </si>
  <si>
    <t>Код БК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</si>
  <si>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</si>
  <si>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</si>
  <si>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</si>
  <si>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</si>
  <si>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</si>
  <si>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</si>
  <si>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</si>
  <si>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</si>
  <si>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</si>
  <si>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02</t>
  </si>
  <si>
    <t>03</t>
  </si>
  <si>
    <t>04</t>
  </si>
  <si>
    <t>05</t>
  </si>
  <si>
    <t>06</t>
  </si>
  <si>
    <t>07</t>
  </si>
  <si>
    <t>11</t>
  </si>
  <si>
    <t>13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</si>
  <si>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</si>
  <si>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</si>
  <si>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14</t>
  </si>
  <si>
    <t>10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</si>
  <si>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</si>
  <si>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</si>
  <si>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</si>
  <si>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12</t>
  </si>
  <si>
    <t>09</t>
  </si>
  <si>
    <t>Жилищное хозяйство</t>
  </si>
  <si>
    <t>Коммунальное хозяйство</t>
  </si>
  <si>
    <t>Благоустройство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</si>
  <si>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</si>
  <si>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</si>
  <si>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</si>
  <si>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</si>
  <si>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</si>
  <si>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</si>
  <si>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</si>
  <si>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08</t>
  </si>
  <si>
    <t>Культура</t>
  </si>
  <si>
    <t>Пенсионное обеспечение</t>
  </si>
  <si>
    <t>Социальное обеспечение населения</t>
  </si>
  <si>
    <t>Охрана семьи и детства</t>
  </si>
  <si>
    <t>Санитарно-эпидемиологическое благополучие</t>
  </si>
  <si>
    <t>Другие вопросы в области здравоохранения</t>
  </si>
  <si>
    <t>Массовый спорт</t>
  </si>
  <si>
    <t>Спорт высших достижений</t>
  </si>
  <si>
    <t>Другие вопросы в области физической культуры и спорта</t>
  </si>
  <si>
    <t>Другие вопросы в области средств массовой информации</t>
  </si>
  <si>
    <t>Обслуживание государственного внутреннего и муниципального долга</t>
  </si>
  <si>
    <t>Другие вопросы в области социальной политики</t>
  </si>
  <si>
    <t>НАЦИОНАЛЬНАЯ ОБОРОНА</t>
  </si>
  <si>
    <t>Мобилизационная и вневойсковая подготовка</t>
  </si>
  <si>
    <t>Другие вопросы в области культуры, кинематографии</t>
  </si>
  <si>
    <t>Другие вопросы в области жилищно-коммунального хозяйства</t>
  </si>
  <si>
    <t>Фактическое исполнение  за 2023 год     (тыс. руб.)</t>
  </si>
  <si>
    <t>ПРОЕКТ на 2025 год</t>
  </si>
  <si>
    <t>ПРОЕКТ на 2026 год</t>
  </si>
  <si>
    <t>сумма на год (тыс. руб.)</t>
  </si>
  <si>
    <t>Сведения о расходах бюджета Вологодского муниципального округа по разделам, подразделам классификации расходов бюджетов на 2025 год и плановый период 2025 и 2026 годов  в сравнении с ожидаемым исполнением бюджета округа за 2024 год и отчетом за 2023 год</t>
  </si>
  <si>
    <t>отклонение проекта на 2025 год от ожидаемой оценки 2024 год                (тыс. руб.)</t>
  </si>
  <si>
    <t xml:space="preserve"> %  роста (снижения) проекта 2025 года к исполнению 2023 года</t>
  </si>
  <si>
    <t xml:space="preserve"> %  роста (снижения)             проекта 2025 года к ожидаемой оценке 2024 года </t>
  </si>
  <si>
    <t>ПРОЕКТ на 2027 год</t>
  </si>
  <si>
    <t>Ожидаемая оценка исполнения бюджета за 2024 год (тыс. руб.)</t>
  </si>
  <si>
    <t>отклонение проекта на 2026 год от ожидаемой оценки 2025 год (тыс. руб.)</t>
  </si>
  <si>
    <t>сумма на год                    (тыс. руб.)</t>
  </si>
  <si>
    <t xml:space="preserve"> %  роста (снижения) проекта 2026 года к исполнению 2024 года</t>
  </si>
  <si>
    <t xml:space="preserve"> %  роста (снижения) проекта 2026 года к ожидаемой оценке 2025 года </t>
  </si>
  <si>
    <t>отклонение проекта на 2027 год от ожидаемой оценки 2026 год                (тыс. руб.)</t>
  </si>
  <si>
    <t xml:space="preserve"> % роста (снижения) проекта 2027 года к исполнению 2025 года</t>
  </si>
  <si>
    <t xml:space="preserve"> %  роста (снижения)             проекта 2027 года к ожидаемой оценке 2026 года </t>
  </si>
  <si>
    <t>Условно утверждаемые расходы</t>
  </si>
  <si>
    <t>св.200</t>
  </si>
  <si>
    <t>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</si>
</sst>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%"/>
    <numFmt numFmtId="166" formatCode="#,##0.0;[Red]\-#,##0.0;0.0"/>
    <numFmt numFmtId="167" formatCode="#,##0.0_ ;[Red]\-#,##0.0\ "/>
    <numFmt numFmtId="168" formatCode="#,##0.00;[Red]\-#,##0.00;0.0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8"/>
      <name val="Arial Cyr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0" borderId="0"/>
  </cellStyleXfs>
  <cellXfs count="89">
    <xf numFmtId="0" fontId="0" fillId="0" borderId="0" xfId="0"/>
    <xf numFmtId="16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top"/>
    </xf>
    <xf numFmtId="0" fontId="0" fillId="0" borderId="0" xfId="0" applyFill="1"/>
    <xf numFmtId="0" fontId="1" fillId="0" borderId="1" xfId="0" applyFont="1" applyFill="1" applyBorder="1" applyAlignment="1">
      <alignment wrapText="1"/>
    </xf>
    <xf numFmtId="49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 applyProtection="1">
      <alignment horizontal="center" vertical="center"/>
      <protection hidden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3" fillId="0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horizontal="center" vertical="center"/>
    </xf>
    <xf numFmtId="166" fontId="2" fillId="2" borderId="1" xfId="2" applyNumberFormat="1" applyFont="1" applyFill="1" applyBorder="1" applyAlignment="1" applyProtection="1">
      <alignment horizontal="center" vertical="center"/>
      <protection hidden="1"/>
    </xf>
    <xf numFmtId="164" fontId="1" fillId="2" borderId="1" xfId="1" applyNumberFormat="1" applyFont="1" applyFill="1" applyBorder="1" applyAlignment="1" applyProtection="1">
      <alignment horizontal="center" vertical="center"/>
      <protection hidden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 applyProtection="1">
      <alignment horizontal="center" vertical="center"/>
      <protection hidden="1"/>
    </xf>
    <xf numFmtId="166" fontId="14" fillId="2" borderId="1" xfId="0" applyNumberFormat="1" applyFont="1" applyFill="1" applyBorder="1" applyAlignment="1" applyProtection="1">
      <alignment horizontal="center" vertical="center"/>
      <protection hidden="1"/>
    </xf>
    <xf numFmtId="166" fontId="2" fillId="2" borderId="1" xfId="1" applyNumberFormat="1" applyFont="1" applyFill="1" applyBorder="1" applyAlignment="1" applyProtection="1">
      <alignment horizontal="center" vertical="center"/>
      <protection hidden="1"/>
    </xf>
    <xf numFmtId="164" fontId="2" fillId="2" borderId="1" xfId="0" applyNumberFormat="1" applyFont="1" applyFill="1" applyBorder="1" applyAlignment="1" applyProtection="1">
      <alignment horizontal="center" vertical="center"/>
      <protection hidden="1"/>
    </xf>
    <xf numFmtId="167" fontId="2" fillId="2" borderId="1" xfId="0" applyNumberFormat="1" applyFont="1" applyFill="1" applyBorder="1" applyAlignment="1" applyProtection="1">
      <alignment horizontal="center" vertical="center"/>
      <protection hidden="1"/>
    </xf>
    <xf numFmtId="168" fontId="2" fillId="2" borderId="1" xfId="0" applyNumberFormat="1" applyFont="1" applyFill="1" applyBorder="1" applyAlignment="1" applyProtection="1">
      <alignment horizontal="center" vertical="center"/>
      <protection hidden="1"/>
    </xf>
    <xf numFmtId="49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166" fontId="1" fillId="2" borderId="1" xfId="0" applyNumberFormat="1" applyFont="1" applyFill="1" applyBorder="1" applyAlignment="1" applyProtection="1">
      <alignment horizontal="center" vertical="center"/>
      <protection hidden="1"/>
    </xf>
    <xf numFmtId="164" fontId="1" fillId="0" borderId="1" xfId="1" applyNumberFormat="1" applyFont="1" applyFill="1" applyBorder="1" applyAlignment="1" applyProtection="1">
      <alignment horizontal="center" vertical="center"/>
      <protection hidden="1"/>
    </xf>
    <xf numFmtId="164" fontId="15" fillId="0" borderId="1" xfId="1" applyNumberFormat="1" applyFont="1" applyFill="1" applyBorder="1" applyAlignment="1" applyProtection="1">
      <alignment horizontal="center"/>
      <protection hidden="1"/>
    </xf>
    <xf numFmtId="164" fontId="15" fillId="3" borderId="1" xfId="1" applyNumberFormat="1" applyFont="1" applyFill="1" applyBorder="1" applyAlignment="1" applyProtection="1">
      <alignment horizontal="center"/>
      <protection hidden="1"/>
    </xf>
    <xf numFmtId="164" fontId="2" fillId="3" borderId="1" xfId="1" applyNumberFormat="1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/>
      <protection hidden="1"/>
    </xf>
    <xf numFmtId="0" fontId="11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 applyProtection="1">
      <alignment horizontal="center"/>
      <protection hidden="1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18" fillId="0" borderId="0" xfId="0" applyFont="1"/>
    <xf numFmtId="49" fontId="8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/>
    <xf numFmtId="164" fontId="15" fillId="2" borderId="1" xfId="0" applyNumberFormat="1" applyFont="1" applyFill="1" applyBorder="1"/>
    <xf numFmtId="164" fontId="12" fillId="2" borderId="1" xfId="0" applyNumberFormat="1" applyFont="1" applyFill="1" applyBorder="1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56"/>
  <sheetViews>
    <sheetView zoomScale="75" zoomScaleNormal="75" zoomScaleSheetLayoutView="100" workbookViewId="0">
      <selection activeCell="A3" sqref="A3:Q56"/>
    </sheetView>
  </sheetViews>
  <sheetFormatPr defaultRowHeight="15" x14ac:dyDescent="0.25"/>
  <cols>
    <col min="1" max="1" width="46.140625" customWidth="1"/>
    <col min="2" max="2" width="8.42578125" style="12" customWidth="1"/>
    <col min="3" max="3" width="8.28515625" style="12" customWidth="1"/>
    <col min="4" max="4" width="14.85546875" style="5" customWidth="1"/>
    <col min="5" max="5" width="15.42578125" customWidth="1"/>
    <col min="6" max="6" width="14" bestFit="1" customWidth="1"/>
    <col min="7" max="7" width="15.7109375" style="5" bestFit="1" customWidth="1"/>
    <col min="8" max="8" width="12.85546875" bestFit="1" customWidth="1"/>
    <col min="9" max="9" width="15" customWidth="1"/>
    <col min="10" max="10" width="15.5703125" customWidth="1"/>
    <col min="11" max="11" width="13.7109375" bestFit="1" customWidth="1"/>
    <col min="12" max="12" width="12.85546875" bestFit="1" customWidth="1"/>
    <col min="13" max="13" width="17.7109375" bestFit="1" customWidth="1"/>
    <col min="14" max="14" width="17.42578125" customWidth="1"/>
    <col min="15" max="15" width="13.85546875" customWidth="1"/>
    <col min="16" max="16" width="15.140625" bestFit="1" customWidth="1"/>
    <col min="17" max="17" width="12.7109375" customWidth="1"/>
  </cols>
  <sheetData>
    <row r="2" spans="1:17" ht="76.150000000000006" customHeight="1" x14ac:dyDescent="0.25">
      <c r="A2" s="81" t="s">
        <v>74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7" s="32" customFormat="1" ht="19.5" customHeight="1" x14ac:dyDescent="0.25">
      <c r="A3" s="83" t="s">
        <v>13</v>
      </c>
      <c r="B3" s="85" t="s">
        <v>16</v>
      </c>
      <c r="C3" s="86"/>
      <c r="D3" s="82" t="s">
        <v>70</v>
      </c>
      <c r="E3" s="87" t="s">
        <v>79</v>
      </c>
      <c r="F3" s="87" t="s">
        <v>71</v>
      </c>
      <c r="G3" s="87"/>
      <c r="H3" s="87"/>
      <c r="I3" s="87"/>
      <c r="J3" s="80" t="s">
        <v>72</v>
      </c>
      <c r="K3" s="80"/>
      <c r="L3" s="80"/>
      <c r="M3" s="80"/>
      <c r="N3" s="80" t="s">
        <v>78</v>
      </c>
      <c r="O3" s="80"/>
      <c r="P3" s="80"/>
      <c r="Q3" s="80"/>
    </row>
    <row r="4" spans="1:17" s="32" customFormat="1" ht="99.75" x14ac:dyDescent="0.25">
      <c r="A4" s="84"/>
      <c r="B4" s="30" t="s">
        <v>14</v>
      </c>
      <c r="C4" s="30" t="s">
        <v>15</v>
      </c>
      <c r="D4" s="82"/>
      <c r="E4" s="87"/>
      <c r="F4" s="31" t="s">
        <v>81</v>
      </c>
      <c r="G4" s="31" t="s">
        <v>75</v>
      </c>
      <c r="H4" s="31" t="s">
        <v>76</v>
      </c>
      <c r="I4" s="31" t="s">
        <v>77</v>
      </c>
      <c r="J4" s="31" t="s">
        <v>81</v>
      </c>
      <c r="K4" s="31" t="s">
        <v>80</v>
      </c>
      <c r="L4" s="31" t="s">
        <v>82</v>
      </c>
      <c r="M4" s="31" t="s">
        <v>83</v>
      </c>
      <c r="N4" s="31" t="s">
        <v>73</v>
      </c>
      <c r="O4" s="31" t="s">
        <v>84</v>
      </c>
      <c r="P4" s="31" t="s">
        <v>85</v>
      </c>
      <c r="Q4" s="31" t="s">
        <v>86</v>
      </c>
    </row>
    <row r="5" spans="1:17" ht="18.75" x14ac:dyDescent="0.25">
      <c r="A5" s="4" t="s">
        <v>0</v>
      </c>
      <c r="B5" s="7" t="s">
        <v>18</v>
      </c>
      <c r="C5" s="7" t="s">
        <v>18</v>
      </c>
      <c r="D5" s="37">
        <f>D6+D16+D19+D23+D28+D31+D37+D40+D43+D48+D52+D14+D54</f>
        <v>2918649.4095000005</v>
      </c>
      <c r="E5" s="37">
        <f>E6+E16+E19+E23+E28+E31+E37+E40+E43+E48+E52+E14+E54</f>
        <v>4207676.0999999987</v>
      </c>
      <c r="F5" s="37">
        <f>F6+F16+F19+F23+F28+F31+F37+F40+F43+F48+F52+F14+F54</f>
        <v>2787107.0999999996</v>
      </c>
      <c r="G5" s="65">
        <f t="shared" ref="G5:G6" si="0">F5-E5</f>
        <v>-1420568.9999999991</v>
      </c>
      <c r="H5" s="64">
        <f t="shared" ref="H5:H55" si="1">F5/D5-100%</f>
        <v>-4.5069582208757231E-2</v>
      </c>
      <c r="I5" s="63">
        <f t="shared" ref="I5:I6" si="2">F5/E5-100%</f>
        <v>-0.33761367706036105</v>
      </c>
      <c r="J5" s="37">
        <f>J6+J16+J19+J23+J28+J31+J37+J40+J43+J48+J52+J14+J54+J56</f>
        <v>2729244.9000000004</v>
      </c>
      <c r="K5" s="65">
        <f t="shared" ref="K5:K6" si="3">J5-F5</f>
        <v>-57862.199999999255</v>
      </c>
      <c r="L5" s="64">
        <f t="shared" ref="L5:L6" si="4">J5/E5-100%</f>
        <v>-0.35136525836672616</v>
      </c>
      <c r="M5" s="63">
        <f t="shared" ref="M5:M6" si="5">J5/F5-100%</f>
        <v>-2.0760666140170692E-2</v>
      </c>
      <c r="N5" s="37">
        <f>N6+N16+N19+N23+N28+N31+N37+N40+N43+N48+N52+N14+N54+N56</f>
        <v>2794913.8</v>
      </c>
      <c r="O5" s="66">
        <f t="shared" ref="O5" si="6">N5-J5</f>
        <v>65668.899999999441</v>
      </c>
      <c r="P5" s="66">
        <f t="shared" ref="P5:P6" si="7">N5/F5-100%</f>
        <v>2.8010046689630475E-3</v>
      </c>
      <c r="Q5" s="67">
        <f t="shared" ref="Q5:Q6" si="8">N5/J5-100%</f>
        <v>2.4061197293067993E-2</v>
      </c>
    </row>
    <row r="6" spans="1:17" s="68" customFormat="1" ht="19.149999999999999" customHeight="1" x14ac:dyDescent="0.25">
      <c r="A6" s="15" t="s">
        <v>1</v>
      </c>
      <c r="B6" s="24" t="s">
        <v>17</v>
      </c>
      <c r="C6" s="24" t="s">
        <v>18</v>
      </c>
      <c r="D6" s="25">
        <f t="shared" ref="D6:J6" si="9">D7+D8+D9+D10+D11+D13+D12</f>
        <v>346792.50949999999</v>
      </c>
      <c r="E6" s="25">
        <f t="shared" si="9"/>
        <v>404360.69999999995</v>
      </c>
      <c r="F6" s="25">
        <f t="shared" si="9"/>
        <v>391688.8</v>
      </c>
      <c r="G6" s="65">
        <f t="shared" si="0"/>
        <v>-12671.899999999965</v>
      </c>
      <c r="H6" s="64">
        <f t="shared" si="1"/>
        <v>0.12946153469326882</v>
      </c>
      <c r="I6" s="63">
        <f t="shared" si="2"/>
        <v>-3.1338109761903099E-2</v>
      </c>
      <c r="J6" s="25">
        <f t="shared" si="9"/>
        <v>385907.1</v>
      </c>
      <c r="K6" s="65">
        <f t="shared" si="3"/>
        <v>-5781.7000000000116</v>
      </c>
      <c r="L6" s="64">
        <f t="shared" si="4"/>
        <v>-4.5636482477154572E-2</v>
      </c>
      <c r="M6" s="63">
        <f t="shared" si="5"/>
        <v>-1.4760953083161943E-2</v>
      </c>
      <c r="N6" s="25">
        <f t="shared" ref="N6" si="10">N7+N8+N9+N10+N11+N13+N12</f>
        <v>385619.6</v>
      </c>
      <c r="O6" s="66">
        <f>N6-J6</f>
        <v>-287.5</v>
      </c>
      <c r="P6" s="66">
        <f t="shared" si="7"/>
        <v>-1.5494954157484253E-2</v>
      </c>
      <c r="Q6" s="67">
        <f t="shared" si="8"/>
        <v>-7.4499795417082293E-4</v>
      </c>
    </row>
    <row r="7" spans="1:17" ht="52.15" customHeight="1" x14ac:dyDescent="0.25">
      <c r="A7" s="13" t="s">
        <v>19</v>
      </c>
      <c r="B7" s="8" t="s">
        <v>17</v>
      </c>
      <c r="C7" s="8" t="s">
        <v>26</v>
      </c>
      <c r="D7" s="1">
        <v>7272.9919400000008</v>
      </c>
      <c r="E7" s="29">
        <v>7075.3</v>
      </c>
      <c r="F7" s="29">
        <v>8001</v>
      </c>
      <c r="G7" s="1">
        <f>F7-E7</f>
        <v>925.69999999999982</v>
      </c>
      <c r="H7" s="40">
        <f t="shared" si="1"/>
        <v>0.10009746552805865</v>
      </c>
      <c r="I7" s="41">
        <f>F7/E7-100%</f>
        <v>0.13083544160671634</v>
      </c>
      <c r="J7" s="18">
        <v>8001</v>
      </c>
      <c r="K7" s="1">
        <f>J7-F7</f>
        <v>0</v>
      </c>
      <c r="L7" s="40">
        <f>J7/E7-100%</f>
        <v>0.13083544160671634</v>
      </c>
      <c r="M7" s="41">
        <f>J7/F7-100%</f>
        <v>0</v>
      </c>
      <c r="N7" s="18">
        <v>8001</v>
      </c>
      <c r="O7" s="60">
        <f>N7-J7</f>
        <v>0</v>
      </c>
      <c r="P7" s="60">
        <f>N7/F7-100%</f>
        <v>0</v>
      </c>
      <c r="Q7" s="61">
        <f>N7/J7-100%</f>
        <v>0</v>
      </c>
    </row>
    <row r="8" spans="1:17" ht="75" customHeight="1" x14ac:dyDescent="0.25">
      <c r="A8" s="13" t="s">
        <v>20</v>
      </c>
      <c r="B8" s="8" t="s">
        <v>17</v>
      </c>
      <c r="C8" s="8" t="s">
        <v>27</v>
      </c>
      <c r="D8" s="1">
        <v>5572.3347100000001</v>
      </c>
      <c r="E8" s="38">
        <v>6612.7</v>
      </c>
      <c r="F8" s="38">
        <v>6711.4</v>
      </c>
      <c r="G8" s="1">
        <f t="shared" ref="G8:G55" si="11">F8-E8</f>
        <v>98.699999999999818</v>
      </c>
      <c r="H8" s="40">
        <f t="shared" si="1"/>
        <v>0.20441437014827124</v>
      </c>
      <c r="I8" s="41">
        <f t="shared" ref="I8:I55" si="12">F8/E8-100%</f>
        <v>1.4925824549730127E-2</v>
      </c>
      <c r="J8" s="18">
        <v>6711.4</v>
      </c>
      <c r="K8" s="1">
        <f t="shared" ref="K8:K55" si="13">J8-F8</f>
        <v>0</v>
      </c>
      <c r="L8" s="40">
        <f t="shared" ref="L8:L55" si="14">J8/E8-100%</f>
        <v>1.4925824549730127E-2</v>
      </c>
      <c r="M8" s="41">
        <f t="shared" ref="M8:M55" si="15">J8/F8-100%</f>
        <v>0</v>
      </c>
      <c r="N8" s="18">
        <v>6711.4</v>
      </c>
      <c r="O8" s="60">
        <f t="shared" ref="O8:O55" si="16">N8-J8</f>
        <v>0</v>
      </c>
      <c r="P8" s="60">
        <f t="shared" ref="P8:P55" si="17">N8/F8-100%</f>
        <v>0</v>
      </c>
      <c r="Q8" s="61">
        <f t="shared" ref="Q8:Q55" si="18">N8/J8-100%</f>
        <v>0</v>
      </c>
    </row>
    <row r="9" spans="1:17" ht="84.6" customHeight="1" x14ac:dyDescent="0.25">
      <c r="A9" s="13" t="s">
        <v>21</v>
      </c>
      <c r="B9" s="8" t="s">
        <v>17</v>
      </c>
      <c r="C9" s="8" t="s">
        <v>28</v>
      </c>
      <c r="D9" s="1">
        <v>184618.99</v>
      </c>
      <c r="E9" s="29">
        <v>199980.5</v>
      </c>
      <c r="F9" s="44">
        <v>211474.7</v>
      </c>
      <c r="G9" s="1">
        <f t="shared" si="11"/>
        <v>11494.200000000012</v>
      </c>
      <c r="H9" s="40">
        <f t="shared" si="1"/>
        <v>0.14546558834494783</v>
      </c>
      <c r="I9" s="41">
        <f t="shared" si="12"/>
        <v>5.7476603968886986E-2</v>
      </c>
      <c r="J9" s="18">
        <v>209984.4</v>
      </c>
      <c r="K9" s="1">
        <f t="shared" si="13"/>
        <v>-1490.3000000000175</v>
      </c>
      <c r="L9" s="40">
        <f t="shared" si="14"/>
        <v>5.0024377376794105E-2</v>
      </c>
      <c r="M9" s="41">
        <f t="shared" si="15"/>
        <v>-7.0471786932433389E-3</v>
      </c>
      <c r="N9" s="18">
        <v>209984.4</v>
      </c>
      <c r="O9" s="60">
        <f t="shared" si="16"/>
        <v>0</v>
      </c>
      <c r="P9" s="60">
        <f t="shared" si="17"/>
        <v>-7.0471786932433389E-3</v>
      </c>
      <c r="Q9" s="61">
        <f t="shared" si="18"/>
        <v>0</v>
      </c>
    </row>
    <row r="10" spans="1:17" ht="15.75" x14ac:dyDescent="0.25">
      <c r="A10" s="13" t="s">
        <v>22</v>
      </c>
      <c r="B10" s="8" t="s">
        <v>17</v>
      </c>
      <c r="C10" s="8" t="s">
        <v>29</v>
      </c>
      <c r="D10" s="1">
        <v>1.62</v>
      </c>
      <c r="E10" s="29">
        <v>6.1</v>
      </c>
      <c r="F10" s="44">
        <v>5.9</v>
      </c>
      <c r="G10" s="1">
        <f>F10-E10</f>
        <v>-0.19999999999999929</v>
      </c>
      <c r="H10" s="40">
        <f t="shared" si="1"/>
        <v>2.6419753086419755</v>
      </c>
      <c r="I10" s="41">
        <f t="shared" si="12"/>
        <v>-3.2786885245901565E-2</v>
      </c>
      <c r="J10" s="18">
        <v>39.4</v>
      </c>
      <c r="K10" s="1">
        <f t="shared" si="13"/>
        <v>33.5</v>
      </c>
      <c r="L10" s="40">
        <f t="shared" si="14"/>
        <v>5.4590163934426235</v>
      </c>
      <c r="M10" s="41">
        <f t="shared" si="15"/>
        <v>5.6779661016949143</v>
      </c>
      <c r="N10" s="18">
        <v>5.8</v>
      </c>
      <c r="O10" s="60">
        <f t="shared" si="16"/>
        <v>-33.6</v>
      </c>
      <c r="P10" s="60">
        <f t="shared" si="17"/>
        <v>-1.6949152542372947E-2</v>
      </c>
      <c r="Q10" s="61">
        <f t="shared" si="18"/>
        <v>-0.85279187817258884</v>
      </c>
    </row>
    <row r="11" spans="1:17" ht="63" x14ac:dyDescent="0.25">
      <c r="A11" s="13" t="s">
        <v>23</v>
      </c>
      <c r="B11" s="8" t="s">
        <v>17</v>
      </c>
      <c r="C11" s="8" t="s">
        <v>30</v>
      </c>
      <c r="D11" s="1">
        <v>18920.37285</v>
      </c>
      <c r="E11" s="38">
        <v>19977.2</v>
      </c>
      <c r="F11" s="38">
        <v>21664</v>
      </c>
      <c r="G11" s="1">
        <f t="shared" si="11"/>
        <v>1686.7999999999993</v>
      </c>
      <c r="H11" s="40">
        <f t="shared" si="1"/>
        <v>0.1450091481680289</v>
      </c>
      <c r="I11" s="41">
        <f t="shared" si="12"/>
        <v>8.443625733335991E-2</v>
      </c>
      <c r="J11" s="18">
        <v>21664</v>
      </c>
      <c r="K11" s="1">
        <f t="shared" si="13"/>
        <v>0</v>
      </c>
      <c r="L11" s="40">
        <f t="shared" si="14"/>
        <v>8.443625733335991E-2</v>
      </c>
      <c r="M11" s="41">
        <f t="shared" si="15"/>
        <v>0</v>
      </c>
      <c r="N11" s="18">
        <v>21664</v>
      </c>
      <c r="O11" s="60">
        <f t="shared" si="16"/>
        <v>0</v>
      </c>
      <c r="P11" s="60">
        <f t="shared" si="17"/>
        <v>0</v>
      </c>
      <c r="Q11" s="61">
        <f t="shared" si="18"/>
        <v>0</v>
      </c>
    </row>
    <row r="12" spans="1:17" ht="15.75" x14ac:dyDescent="0.25">
      <c r="A12" s="13" t="s">
        <v>24</v>
      </c>
      <c r="B12" s="8" t="s">
        <v>17</v>
      </c>
      <c r="C12" s="8" t="s">
        <v>32</v>
      </c>
      <c r="D12" s="1">
        <v>0</v>
      </c>
      <c r="E12" s="38">
        <v>3236.1</v>
      </c>
      <c r="F12" s="38">
        <v>5000</v>
      </c>
      <c r="G12" s="1">
        <f t="shared" si="11"/>
        <v>1763.9</v>
      </c>
      <c r="H12" s="40" t="e">
        <f t="shared" si="1"/>
        <v>#DIV/0!</v>
      </c>
      <c r="I12" s="41">
        <f t="shared" si="12"/>
        <v>0.54506968264268729</v>
      </c>
      <c r="J12" s="18">
        <v>5000</v>
      </c>
      <c r="K12" s="1">
        <f t="shared" si="13"/>
        <v>0</v>
      </c>
      <c r="L12" s="40">
        <f t="shared" si="14"/>
        <v>0.54506968264268729</v>
      </c>
      <c r="M12" s="41">
        <f t="shared" si="15"/>
        <v>0</v>
      </c>
      <c r="N12" s="18">
        <v>5000</v>
      </c>
      <c r="O12" s="60">
        <f t="shared" si="16"/>
        <v>0</v>
      </c>
      <c r="P12" s="60">
        <f t="shared" si="17"/>
        <v>0</v>
      </c>
      <c r="Q12" s="61">
        <f t="shared" si="18"/>
        <v>0</v>
      </c>
    </row>
    <row r="13" spans="1:17" ht="27" customHeight="1" x14ac:dyDescent="0.25">
      <c r="A13" s="13" t="s">
        <v>25</v>
      </c>
      <c r="B13" s="8" t="s">
        <v>17</v>
      </c>
      <c r="C13" s="8" t="s">
        <v>33</v>
      </c>
      <c r="D13" s="1">
        <v>130406.2</v>
      </c>
      <c r="E13" s="38">
        <v>167472.79999999999</v>
      </c>
      <c r="F13" s="44">
        <v>138831.79999999999</v>
      </c>
      <c r="G13" s="1">
        <f t="shared" si="11"/>
        <v>-28641</v>
      </c>
      <c r="H13" s="40">
        <f t="shared" si="1"/>
        <v>6.4610424964457236E-2</v>
      </c>
      <c r="I13" s="41">
        <f t="shared" si="12"/>
        <v>-0.17101881618985293</v>
      </c>
      <c r="J13" s="18">
        <v>134506.9</v>
      </c>
      <c r="K13" s="1">
        <f t="shared" si="13"/>
        <v>-4324.8999999999942</v>
      </c>
      <c r="L13" s="40">
        <f t="shared" si="14"/>
        <v>-0.19684330828647989</v>
      </c>
      <c r="M13" s="41">
        <f t="shared" si="15"/>
        <v>-3.1152084752916753E-2</v>
      </c>
      <c r="N13" s="18">
        <v>134253</v>
      </c>
      <c r="O13" s="60">
        <f t="shared" si="16"/>
        <v>-253.89999999999418</v>
      </c>
      <c r="P13" s="60">
        <f t="shared" si="17"/>
        <v>-3.2980916475908173E-2</v>
      </c>
      <c r="Q13" s="61">
        <f t="shared" si="18"/>
        <v>-1.8876355042009019E-3</v>
      </c>
    </row>
    <row r="14" spans="1:17" s="68" customFormat="1" ht="27" customHeight="1" x14ac:dyDescent="0.25">
      <c r="A14" s="33" t="s">
        <v>66</v>
      </c>
      <c r="B14" s="35" t="s">
        <v>26</v>
      </c>
      <c r="C14" s="51" t="s">
        <v>18</v>
      </c>
      <c r="D14" s="39">
        <f>D15</f>
        <v>3165</v>
      </c>
      <c r="E14" s="39">
        <f>E15</f>
        <v>4177.5</v>
      </c>
      <c r="F14" s="53">
        <f>F15</f>
        <v>4521.3999999999996</v>
      </c>
      <c r="G14" s="65">
        <f t="shared" si="11"/>
        <v>343.89999999999964</v>
      </c>
      <c r="H14" s="64">
        <f t="shared" si="1"/>
        <v>0.42856240126382295</v>
      </c>
      <c r="I14" s="63">
        <f t="shared" si="12"/>
        <v>8.2321962896469092E-2</v>
      </c>
      <c r="J14" s="39">
        <f t="shared" ref="J14" si="19">J15</f>
        <v>4956.2</v>
      </c>
      <c r="K14" s="65">
        <f t="shared" si="13"/>
        <v>434.80000000000018</v>
      </c>
      <c r="L14" s="64">
        <f t="shared" si="14"/>
        <v>0.18640335128665475</v>
      </c>
      <c r="M14" s="63">
        <f t="shared" si="15"/>
        <v>9.6164904675543061E-2</v>
      </c>
      <c r="N14" s="39">
        <f t="shared" ref="N14" si="20">N15</f>
        <v>5135</v>
      </c>
      <c r="O14" s="66">
        <f t="shared" si="16"/>
        <v>178.80000000000018</v>
      </c>
      <c r="P14" s="66">
        <f t="shared" si="17"/>
        <v>0.13571017826336984</v>
      </c>
      <c r="Q14" s="67">
        <f t="shared" si="18"/>
        <v>3.6076025987651805E-2</v>
      </c>
    </row>
    <row r="15" spans="1:17" ht="27" customHeight="1" x14ac:dyDescent="0.25">
      <c r="A15" s="34" t="s">
        <v>67</v>
      </c>
      <c r="B15" s="50" t="s">
        <v>26</v>
      </c>
      <c r="C15" s="36" t="s">
        <v>27</v>
      </c>
      <c r="D15" s="1">
        <v>3165</v>
      </c>
      <c r="E15" s="29">
        <v>4177.5</v>
      </c>
      <c r="F15" s="18">
        <v>4521.3999999999996</v>
      </c>
      <c r="G15" s="1">
        <f t="shared" si="11"/>
        <v>343.89999999999964</v>
      </c>
      <c r="H15" s="40">
        <f t="shared" si="1"/>
        <v>0.42856240126382295</v>
      </c>
      <c r="I15" s="41">
        <f t="shared" si="12"/>
        <v>8.2321962896469092E-2</v>
      </c>
      <c r="J15" s="56">
        <v>4956.2</v>
      </c>
      <c r="K15" s="1">
        <f t="shared" si="13"/>
        <v>434.80000000000018</v>
      </c>
      <c r="L15" s="40">
        <f t="shared" si="14"/>
        <v>0.18640335128665475</v>
      </c>
      <c r="M15" s="41">
        <f t="shared" si="15"/>
        <v>9.6164904675543061E-2</v>
      </c>
      <c r="N15" s="56">
        <v>5135</v>
      </c>
      <c r="O15" s="60">
        <f t="shared" si="16"/>
        <v>178.80000000000018</v>
      </c>
      <c r="P15" s="60">
        <f t="shared" si="17"/>
        <v>0.13571017826336984</v>
      </c>
      <c r="Q15" s="61">
        <f t="shared" si="18"/>
        <v>3.6076025987651805E-2</v>
      </c>
    </row>
    <row r="16" spans="1:17" s="68" customFormat="1" ht="35.450000000000003" customHeight="1" x14ac:dyDescent="0.25">
      <c r="A16" s="14" t="s">
        <v>2</v>
      </c>
      <c r="B16" s="16" t="s">
        <v>27</v>
      </c>
      <c r="C16" s="16" t="s">
        <v>18</v>
      </c>
      <c r="D16" s="25">
        <f>D17+D18</f>
        <v>10108.1</v>
      </c>
      <c r="E16" s="25">
        <f>E17+E18</f>
        <v>29538.400000000001</v>
      </c>
      <c r="F16" s="25">
        <f t="shared" ref="F16:N16" si="21">F17+F18</f>
        <v>30644.1</v>
      </c>
      <c r="G16" s="65">
        <f t="shared" si="11"/>
        <v>1105.6999999999971</v>
      </c>
      <c r="H16" s="64">
        <f t="shared" si="1"/>
        <v>2.0316379932925077</v>
      </c>
      <c r="I16" s="63">
        <f t="shared" si="12"/>
        <v>3.7432630067979256E-2</v>
      </c>
      <c r="J16" s="25">
        <f t="shared" si="21"/>
        <v>14670.7</v>
      </c>
      <c r="K16" s="65">
        <f t="shared" si="13"/>
        <v>-15973.399999999998</v>
      </c>
      <c r="L16" s="64">
        <f t="shared" si="14"/>
        <v>-0.50333464236383829</v>
      </c>
      <c r="M16" s="63">
        <f t="shared" si="15"/>
        <v>-0.52125531505248968</v>
      </c>
      <c r="N16" s="25">
        <f t="shared" si="21"/>
        <v>14686.7</v>
      </c>
      <c r="O16" s="66">
        <f t="shared" si="16"/>
        <v>16</v>
      </c>
      <c r="P16" s="66">
        <f t="shared" si="17"/>
        <v>-0.52073319170737586</v>
      </c>
      <c r="Q16" s="67">
        <f t="shared" si="18"/>
        <v>1.0906091733864365E-3</v>
      </c>
    </row>
    <row r="17" spans="1:17" ht="60" customHeight="1" x14ac:dyDescent="0.25">
      <c r="A17" s="2" t="s">
        <v>34</v>
      </c>
      <c r="B17" s="9" t="s">
        <v>27</v>
      </c>
      <c r="C17" s="9" t="s">
        <v>37</v>
      </c>
      <c r="D17" s="1">
        <v>4832.8</v>
      </c>
      <c r="E17" s="26">
        <v>23087</v>
      </c>
      <c r="F17" s="18">
        <v>23045</v>
      </c>
      <c r="G17" s="1">
        <f t="shared" si="11"/>
        <v>-42</v>
      </c>
      <c r="H17" s="40">
        <f t="shared" si="1"/>
        <v>3.7684572090713457</v>
      </c>
      <c r="I17" s="41">
        <f t="shared" si="12"/>
        <v>-1.8192056135487578E-3</v>
      </c>
      <c r="J17" s="18">
        <v>7350</v>
      </c>
      <c r="K17" s="1">
        <f t="shared" si="13"/>
        <v>-15695</v>
      </c>
      <c r="L17" s="40">
        <f t="shared" si="14"/>
        <v>-0.68163901762896861</v>
      </c>
      <c r="M17" s="41">
        <f t="shared" si="15"/>
        <v>-0.68105879800390534</v>
      </c>
      <c r="N17" s="18">
        <v>7366</v>
      </c>
      <c r="O17" s="60">
        <f t="shared" si="16"/>
        <v>16</v>
      </c>
      <c r="P17" s="60">
        <f t="shared" si="17"/>
        <v>-0.68036450423085271</v>
      </c>
      <c r="Q17" s="61">
        <f t="shared" si="18"/>
        <v>2.1768707482994198E-3</v>
      </c>
    </row>
    <row r="18" spans="1:17" ht="46.15" customHeight="1" x14ac:dyDescent="0.25">
      <c r="A18" s="2" t="s">
        <v>35</v>
      </c>
      <c r="B18" s="9" t="s">
        <v>27</v>
      </c>
      <c r="C18" s="9" t="s">
        <v>36</v>
      </c>
      <c r="D18" s="1">
        <v>5275.3</v>
      </c>
      <c r="E18" s="29">
        <v>6451.4</v>
      </c>
      <c r="F18" s="18">
        <v>7599.1</v>
      </c>
      <c r="G18" s="1">
        <f t="shared" si="11"/>
        <v>1147.7000000000007</v>
      </c>
      <c r="H18" s="40">
        <f t="shared" si="1"/>
        <v>0.44050575322730467</v>
      </c>
      <c r="I18" s="41">
        <f t="shared" si="12"/>
        <v>0.17789937067923245</v>
      </c>
      <c r="J18" s="18">
        <v>7320.7</v>
      </c>
      <c r="K18" s="1">
        <f t="shared" si="13"/>
        <v>-278.40000000000055</v>
      </c>
      <c r="L18" s="40">
        <f t="shared" si="14"/>
        <v>0.1347459466162384</v>
      </c>
      <c r="M18" s="41">
        <f t="shared" si="15"/>
        <v>-3.6635917411272478E-2</v>
      </c>
      <c r="N18" s="18">
        <v>7320.7</v>
      </c>
      <c r="O18" s="60">
        <f t="shared" si="16"/>
        <v>0</v>
      </c>
      <c r="P18" s="60">
        <f t="shared" si="17"/>
        <v>-3.6635917411272478E-2</v>
      </c>
      <c r="Q18" s="61">
        <f t="shared" si="18"/>
        <v>0</v>
      </c>
    </row>
    <row r="19" spans="1:17" s="68" customFormat="1" ht="24.6" customHeight="1" x14ac:dyDescent="0.25">
      <c r="A19" s="6" t="s">
        <v>3</v>
      </c>
      <c r="B19" s="17" t="s">
        <v>28</v>
      </c>
      <c r="C19" s="17" t="s">
        <v>18</v>
      </c>
      <c r="D19" s="39">
        <f>SUM(D20:D22)</f>
        <v>379743.2</v>
      </c>
      <c r="E19" s="39">
        <f>SUM(E20:E22)</f>
        <v>1048914.2000000002</v>
      </c>
      <c r="F19" s="39">
        <f t="shared" ref="F19:N19" si="22">SUM(F20:F22)</f>
        <v>133621.79999999999</v>
      </c>
      <c r="G19" s="65">
        <f t="shared" si="11"/>
        <v>-915292.40000000014</v>
      </c>
      <c r="H19" s="64">
        <f t="shared" si="1"/>
        <v>-0.64812589139186705</v>
      </c>
      <c r="I19" s="63">
        <f t="shared" si="12"/>
        <v>-0.87260940885346017</v>
      </c>
      <c r="J19" s="39">
        <f t="shared" si="22"/>
        <v>238872.4</v>
      </c>
      <c r="K19" s="65">
        <f t="shared" si="13"/>
        <v>105250.6</v>
      </c>
      <c r="L19" s="64">
        <f t="shared" si="14"/>
        <v>-0.77226697855744542</v>
      </c>
      <c r="M19" s="63">
        <f t="shared" si="15"/>
        <v>0.78767536434923047</v>
      </c>
      <c r="N19" s="39">
        <f t="shared" si="22"/>
        <v>289221.40000000002</v>
      </c>
      <c r="O19" s="66">
        <f t="shared" si="16"/>
        <v>50349.000000000029</v>
      </c>
      <c r="P19" s="66">
        <f t="shared" si="17"/>
        <v>1.1644776525986034</v>
      </c>
      <c r="Q19" s="67">
        <f t="shared" si="18"/>
        <v>0.21077780438426563</v>
      </c>
    </row>
    <row r="20" spans="1:17" ht="24" customHeight="1" x14ac:dyDescent="0.25">
      <c r="A20" s="13" t="s">
        <v>38</v>
      </c>
      <c r="B20" s="10" t="s">
        <v>28</v>
      </c>
      <c r="C20" s="10" t="s">
        <v>29</v>
      </c>
      <c r="D20" s="1">
        <v>308.8</v>
      </c>
      <c r="E20" s="26">
        <v>453</v>
      </c>
      <c r="F20" s="26">
        <v>919</v>
      </c>
      <c r="G20" s="1">
        <f t="shared" si="11"/>
        <v>466</v>
      </c>
      <c r="H20" s="40">
        <f t="shared" si="1"/>
        <v>1.9760362694300517</v>
      </c>
      <c r="I20" s="41">
        <f t="shared" si="12"/>
        <v>1.0286975717439293</v>
      </c>
      <c r="J20" s="18">
        <v>919</v>
      </c>
      <c r="K20" s="1">
        <f t="shared" si="13"/>
        <v>0</v>
      </c>
      <c r="L20" s="40">
        <f t="shared" si="14"/>
        <v>1.0286975717439293</v>
      </c>
      <c r="M20" s="41">
        <f t="shared" si="15"/>
        <v>0</v>
      </c>
      <c r="N20" s="18">
        <v>919</v>
      </c>
      <c r="O20" s="60">
        <f t="shared" si="16"/>
        <v>0</v>
      </c>
      <c r="P20" s="60">
        <f t="shared" si="17"/>
        <v>0</v>
      </c>
      <c r="Q20" s="61">
        <f t="shared" si="18"/>
        <v>0</v>
      </c>
    </row>
    <row r="21" spans="1:17" ht="21.6" customHeight="1" x14ac:dyDescent="0.25">
      <c r="A21" s="13" t="s">
        <v>39</v>
      </c>
      <c r="B21" s="10" t="s">
        <v>28</v>
      </c>
      <c r="C21" s="10" t="s">
        <v>42</v>
      </c>
      <c r="D21" s="1">
        <v>371307.7</v>
      </c>
      <c r="E21" s="29">
        <f>1038479.8-200.2</f>
        <v>1038279.6000000001</v>
      </c>
      <c r="F21" s="29">
        <v>125731.5</v>
      </c>
      <c r="G21" s="1">
        <f t="shared" si="11"/>
        <v>-912548.10000000009</v>
      </c>
      <c r="H21" s="40">
        <f t="shared" si="1"/>
        <v>-0.66138192124752604</v>
      </c>
      <c r="I21" s="41">
        <f t="shared" si="12"/>
        <v>-0.87890400620410913</v>
      </c>
      <c r="J21" s="18">
        <v>230979.5</v>
      </c>
      <c r="K21" s="1">
        <f t="shared" si="13"/>
        <v>105248</v>
      </c>
      <c r="L21" s="40">
        <f t="shared" si="14"/>
        <v>-0.77753632065967593</v>
      </c>
      <c r="M21" s="41">
        <f t="shared" si="15"/>
        <v>0.83708537637743929</v>
      </c>
      <c r="N21" s="18">
        <v>281328.5</v>
      </c>
      <c r="O21" s="60">
        <f t="shared" si="16"/>
        <v>50349</v>
      </c>
      <c r="P21" s="60">
        <f t="shared" si="17"/>
        <v>1.2375339513168937</v>
      </c>
      <c r="Q21" s="61">
        <f t="shared" si="18"/>
        <v>0.21798038354053073</v>
      </c>
    </row>
    <row r="22" spans="1:17" ht="38.450000000000003" customHeight="1" x14ac:dyDescent="0.25">
      <c r="A22" s="13" t="s">
        <v>40</v>
      </c>
      <c r="B22" s="10" t="s">
        <v>28</v>
      </c>
      <c r="C22" s="10" t="s">
        <v>41</v>
      </c>
      <c r="D22" s="1">
        <v>8126.7</v>
      </c>
      <c r="E22" s="29">
        <v>10181.6</v>
      </c>
      <c r="F22" s="29">
        <v>6971.3</v>
      </c>
      <c r="G22" s="1">
        <f t="shared" si="11"/>
        <v>-3210.3</v>
      </c>
      <c r="H22" s="40">
        <f t="shared" si="1"/>
        <v>-0.14217332988790032</v>
      </c>
      <c r="I22" s="41">
        <f t="shared" si="12"/>
        <v>-0.31530407794452742</v>
      </c>
      <c r="J22" s="18">
        <v>6973.9</v>
      </c>
      <c r="K22" s="1">
        <f t="shared" si="13"/>
        <v>2.5999999999994543</v>
      </c>
      <c r="L22" s="40">
        <f t="shared" si="14"/>
        <v>-0.31504871532961432</v>
      </c>
      <c r="M22" s="41">
        <f t="shared" si="15"/>
        <v>3.7295769799028378E-4</v>
      </c>
      <c r="N22" s="18">
        <v>6973.9</v>
      </c>
      <c r="O22" s="60">
        <f t="shared" si="16"/>
        <v>0</v>
      </c>
      <c r="P22" s="60">
        <f t="shared" si="17"/>
        <v>3.7295769799028378E-4</v>
      </c>
      <c r="Q22" s="61">
        <f t="shared" si="18"/>
        <v>0</v>
      </c>
    </row>
    <row r="23" spans="1:17" s="68" customFormat="1" ht="19.899999999999999" customHeight="1" x14ac:dyDescent="0.25">
      <c r="A23" s="6" t="s">
        <v>4</v>
      </c>
      <c r="B23" s="17" t="s">
        <v>29</v>
      </c>
      <c r="C23" s="17" t="s">
        <v>18</v>
      </c>
      <c r="D23" s="39">
        <f>SUM(D24:D26)</f>
        <v>516122</v>
      </c>
      <c r="E23" s="39">
        <f>SUM(E24:E26)</f>
        <v>658714.5</v>
      </c>
      <c r="F23" s="39">
        <f>SUM(F24:F26)</f>
        <v>344432.4</v>
      </c>
      <c r="G23" s="65">
        <f t="shared" si="11"/>
        <v>-314282.09999999998</v>
      </c>
      <c r="H23" s="64">
        <f t="shared" si="1"/>
        <v>-0.33265313239892891</v>
      </c>
      <c r="I23" s="63">
        <f t="shared" si="12"/>
        <v>-0.4771142885119426</v>
      </c>
      <c r="J23" s="39">
        <f t="shared" ref="J23:N23" si="23">SUM(J24:J26)</f>
        <v>289399.8</v>
      </c>
      <c r="K23" s="65">
        <f t="shared" si="13"/>
        <v>-55032.600000000035</v>
      </c>
      <c r="L23" s="64">
        <f t="shared" si="14"/>
        <v>-0.56065973953814585</v>
      </c>
      <c r="M23" s="63">
        <f t="shared" si="15"/>
        <v>-0.1597776515798166</v>
      </c>
      <c r="N23" s="39">
        <f t="shared" si="23"/>
        <v>231110.8</v>
      </c>
      <c r="O23" s="66">
        <f t="shared" si="16"/>
        <v>-58289</v>
      </c>
      <c r="P23" s="66">
        <f t="shared" si="17"/>
        <v>-0.32900969827461068</v>
      </c>
      <c r="Q23" s="67">
        <f t="shared" si="18"/>
        <v>-0.20141340802585217</v>
      </c>
    </row>
    <row r="24" spans="1:17" ht="21.6" customHeight="1" x14ac:dyDescent="0.25">
      <c r="A24" s="3" t="s">
        <v>43</v>
      </c>
      <c r="B24" s="10" t="s">
        <v>29</v>
      </c>
      <c r="C24" s="10" t="s">
        <v>17</v>
      </c>
      <c r="D24" s="1">
        <v>18367.7</v>
      </c>
      <c r="E24" s="26">
        <v>19590</v>
      </c>
      <c r="F24" s="18">
        <v>12300</v>
      </c>
      <c r="G24" s="1">
        <f t="shared" si="11"/>
        <v>-7290</v>
      </c>
      <c r="H24" s="40">
        <f t="shared" si="1"/>
        <v>-0.33034620556738192</v>
      </c>
      <c r="I24" s="41">
        <f t="shared" si="12"/>
        <v>-0.37212863705972432</v>
      </c>
      <c r="J24" s="18">
        <v>12300</v>
      </c>
      <c r="K24" s="1">
        <f t="shared" si="13"/>
        <v>0</v>
      </c>
      <c r="L24" s="40">
        <f t="shared" si="14"/>
        <v>-0.37212863705972432</v>
      </c>
      <c r="M24" s="41">
        <f t="shared" si="15"/>
        <v>0</v>
      </c>
      <c r="N24" s="18">
        <v>12300</v>
      </c>
      <c r="O24" s="60">
        <f t="shared" si="16"/>
        <v>0</v>
      </c>
      <c r="P24" s="60">
        <f t="shared" si="17"/>
        <v>0</v>
      </c>
      <c r="Q24" s="61">
        <f t="shared" si="18"/>
        <v>0</v>
      </c>
    </row>
    <row r="25" spans="1:17" ht="21.6" customHeight="1" x14ac:dyDescent="0.25">
      <c r="A25" s="3" t="s">
        <v>44</v>
      </c>
      <c r="B25" s="10" t="s">
        <v>29</v>
      </c>
      <c r="C25" s="10" t="s">
        <v>26</v>
      </c>
      <c r="D25" s="1">
        <v>370040.7</v>
      </c>
      <c r="E25" s="29">
        <v>394754.2</v>
      </c>
      <c r="F25" s="18">
        <v>153592.6</v>
      </c>
      <c r="G25" s="1">
        <f t="shared" si="11"/>
        <v>-241161.60000000001</v>
      </c>
      <c r="H25" s="40">
        <f t="shared" si="1"/>
        <v>-0.58493052250738908</v>
      </c>
      <c r="I25" s="41">
        <f t="shared" si="12"/>
        <v>-0.61091585599342579</v>
      </c>
      <c r="J25" s="18">
        <v>140403.9</v>
      </c>
      <c r="K25" s="1">
        <f t="shared" si="13"/>
        <v>-13188.700000000012</v>
      </c>
      <c r="L25" s="40">
        <f t="shared" si="14"/>
        <v>-0.64432576018190568</v>
      </c>
      <c r="M25" s="41">
        <f t="shared" si="15"/>
        <v>-8.5868069164790617E-2</v>
      </c>
      <c r="N25" s="18">
        <v>96419.7</v>
      </c>
      <c r="O25" s="60">
        <f t="shared" si="16"/>
        <v>-43984.2</v>
      </c>
      <c r="P25" s="60">
        <f t="shared" si="17"/>
        <v>-0.37223733435074347</v>
      </c>
      <c r="Q25" s="61">
        <f t="shared" si="18"/>
        <v>-0.31326907585900388</v>
      </c>
    </row>
    <row r="26" spans="1:17" ht="21.6" customHeight="1" x14ac:dyDescent="0.25">
      <c r="A26" s="3" t="s">
        <v>45</v>
      </c>
      <c r="B26" s="10" t="s">
        <v>29</v>
      </c>
      <c r="C26" s="10" t="s">
        <v>27</v>
      </c>
      <c r="D26" s="1">
        <v>127713.60000000001</v>
      </c>
      <c r="E26" s="29">
        <v>244370.3</v>
      </c>
      <c r="F26" s="18">
        <v>178539.8</v>
      </c>
      <c r="G26" s="1">
        <f t="shared" si="11"/>
        <v>-65830.5</v>
      </c>
      <c r="H26" s="40">
        <f t="shared" si="1"/>
        <v>0.39797014570100586</v>
      </c>
      <c r="I26" s="41">
        <f t="shared" si="12"/>
        <v>-0.26938830127883795</v>
      </c>
      <c r="J26" s="18">
        <v>136695.9</v>
      </c>
      <c r="K26" s="1">
        <f t="shared" si="13"/>
        <v>-41843.899999999994</v>
      </c>
      <c r="L26" s="40">
        <f t="shared" si="14"/>
        <v>-0.44061982982383707</v>
      </c>
      <c r="M26" s="41">
        <f t="shared" si="15"/>
        <v>-0.23436735114523488</v>
      </c>
      <c r="N26" s="18">
        <v>122391.1</v>
      </c>
      <c r="O26" s="60">
        <f t="shared" si="16"/>
        <v>-14304.799999999988</v>
      </c>
      <c r="P26" s="60">
        <f t="shared" si="17"/>
        <v>-0.31448842218933815</v>
      </c>
      <c r="Q26" s="61">
        <f t="shared" si="18"/>
        <v>-0.10464688406894418</v>
      </c>
    </row>
    <row r="27" spans="1:17" ht="30.6" customHeight="1" x14ac:dyDescent="0.25">
      <c r="A27" s="3" t="s">
        <v>69</v>
      </c>
      <c r="B27" s="10" t="s">
        <v>29</v>
      </c>
      <c r="C27" s="10" t="s">
        <v>29</v>
      </c>
      <c r="D27" s="1">
        <v>0</v>
      </c>
      <c r="E27" s="29">
        <v>0</v>
      </c>
      <c r="F27" s="45">
        <v>0</v>
      </c>
      <c r="G27" s="1">
        <f t="shared" si="11"/>
        <v>0</v>
      </c>
      <c r="H27" s="40" t="e">
        <f t="shared" si="1"/>
        <v>#DIV/0!</v>
      </c>
      <c r="I27" s="41" t="e">
        <f t="shared" si="12"/>
        <v>#DIV/0!</v>
      </c>
      <c r="J27" s="57">
        <v>0</v>
      </c>
      <c r="K27" s="1">
        <f t="shared" si="13"/>
        <v>0</v>
      </c>
      <c r="L27" s="40" t="e">
        <f t="shared" si="14"/>
        <v>#DIV/0!</v>
      </c>
      <c r="M27" s="41" t="e">
        <f t="shared" si="15"/>
        <v>#DIV/0!</v>
      </c>
      <c r="N27" s="59">
        <v>0</v>
      </c>
      <c r="O27" s="60">
        <f t="shared" si="16"/>
        <v>0</v>
      </c>
      <c r="P27" s="60" t="e">
        <f t="shared" si="17"/>
        <v>#DIV/0!</v>
      </c>
      <c r="Q27" s="61" t="e">
        <f t="shared" si="18"/>
        <v>#DIV/0!</v>
      </c>
    </row>
    <row r="28" spans="1:17" s="68" customFormat="1" ht="15.75" x14ac:dyDescent="0.25">
      <c r="A28" s="6" t="s">
        <v>5</v>
      </c>
      <c r="B28" s="17" t="s">
        <v>30</v>
      </c>
      <c r="C28" s="17" t="s">
        <v>18</v>
      </c>
      <c r="D28" s="52">
        <f>D29+D30</f>
        <v>415.5</v>
      </c>
      <c r="E28" s="52">
        <f>E29+E30</f>
        <v>428.3</v>
      </c>
      <c r="F28" s="52">
        <f>F29+F30</f>
        <v>428.3</v>
      </c>
      <c r="G28" s="65">
        <f t="shared" si="11"/>
        <v>0</v>
      </c>
      <c r="H28" s="64">
        <f t="shared" si="1"/>
        <v>3.0806257521059033E-2</v>
      </c>
      <c r="I28" s="63">
        <f t="shared" si="12"/>
        <v>0</v>
      </c>
      <c r="J28" s="52">
        <f t="shared" ref="J28" si="24">J29+J30</f>
        <v>428.3</v>
      </c>
      <c r="K28" s="65">
        <f t="shared" si="13"/>
        <v>0</v>
      </c>
      <c r="L28" s="64">
        <f t="shared" si="14"/>
        <v>0</v>
      </c>
      <c r="M28" s="63">
        <f t="shared" si="15"/>
        <v>0</v>
      </c>
      <c r="N28" s="52">
        <f t="shared" ref="N28" si="25">N29+N30</f>
        <v>428.3</v>
      </c>
      <c r="O28" s="66">
        <f t="shared" si="16"/>
        <v>0</v>
      </c>
      <c r="P28" s="66">
        <f t="shared" si="17"/>
        <v>0</v>
      </c>
      <c r="Q28" s="67">
        <f t="shared" si="18"/>
        <v>0</v>
      </c>
    </row>
    <row r="29" spans="1:17" ht="31.9" customHeight="1" x14ac:dyDescent="0.3">
      <c r="A29" s="3" t="s">
        <v>46</v>
      </c>
      <c r="B29" s="10" t="s">
        <v>30</v>
      </c>
      <c r="C29" s="10" t="s">
        <v>27</v>
      </c>
      <c r="D29" s="1">
        <v>107</v>
      </c>
      <c r="E29" s="29">
        <v>108.3</v>
      </c>
      <c r="F29" s="18">
        <v>108.3</v>
      </c>
      <c r="G29" s="1">
        <f t="shared" si="11"/>
        <v>0</v>
      </c>
      <c r="H29" s="40">
        <f t="shared" si="1"/>
        <v>1.2149532710280297E-2</v>
      </c>
      <c r="I29" s="41">
        <f t="shared" si="12"/>
        <v>0</v>
      </c>
      <c r="J29" s="18">
        <v>108.3</v>
      </c>
      <c r="K29" s="1">
        <f t="shared" si="13"/>
        <v>0</v>
      </c>
      <c r="L29" s="40">
        <f t="shared" si="14"/>
        <v>0</v>
      </c>
      <c r="M29" s="41">
        <f t="shared" si="15"/>
        <v>0</v>
      </c>
      <c r="N29" s="54">
        <v>108.3</v>
      </c>
      <c r="O29" s="60">
        <f t="shared" si="16"/>
        <v>0</v>
      </c>
      <c r="P29" s="60">
        <f t="shared" si="17"/>
        <v>0</v>
      </c>
      <c r="Q29" s="61">
        <f t="shared" si="18"/>
        <v>0</v>
      </c>
    </row>
    <row r="30" spans="1:17" ht="32.25" x14ac:dyDescent="0.3">
      <c r="A30" s="3" t="s">
        <v>47</v>
      </c>
      <c r="B30" s="10" t="s">
        <v>30</v>
      </c>
      <c r="C30" s="10" t="s">
        <v>29</v>
      </c>
      <c r="D30" s="1">
        <v>308.5</v>
      </c>
      <c r="E30" s="26">
        <v>320</v>
      </c>
      <c r="F30" s="18">
        <v>320</v>
      </c>
      <c r="G30" s="1">
        <f t="shared" si="11"/>
        <v>0</v>
      </c>
      <c r="H30" s="40">
        <f t="shared" si="1"/>
        <v>3.7277147487844386E-2</v>
      </c>
      <c r="I30" s="41">
        <f t="shared" si="12"/>
        <v>0</v>
      </c>
      <c r="J30" s="18">
        <v>320</v>
      </c>
      <c r="K30" s="1">
        <f t="shared" si="13"/>
        <v>0</v>
      </c>
      <c r="L30" s="40">
        <f t="shared" si="14"/>
        <v>0</v>
      </c>
      <c r="M30" s="41">
        <f t="shared" si="15"/>
        <v>0</v>
      </c>
      <c r="N30" s="54">
        <v>320</v>
      </c>
      <c r="O30" s="60">
        <f t="shared" si="16"/>
        <v>0</v>
      </c>
      <c r="P30" s="60">
        <f t="shared" si="17"/>
        <v>0</v>
      </c>
      <c r="Q30" s="61">
        <f t="shared" si="18"/>
        <v>0</v>
      </c>
    </row>
    <row r="31" spans="1:17" s="68" customFormat="1" ht="15.75" x14ac:dyDescent="0.25">
      <c r="A31" s="6" t="s">
        <v>6</v>
      </c>
      <c r="B31" s="17" t="s">
        <v>31</v>
      </c>
      <c r="C31" s="17" t="s">
        <v>18</v>
      </c>
      <c r="D31" s="39">
        <f>SUM(D32:D36)</f>
        <v>1337183.6000000001</v>
      </c>
      <c r="E31" s="39">
        <f>SUM(E32:E36)</f>
        <v>1495810.4999999998</v>
      </c>
      <c r="F31" s="39">
        <f>SUM(F32:F36)</f>
        <v>1425312.0999999999</v>
      </c>
      <c r="G31" s="65">
        <f t="shared" si="11"/>
        <v>-70498.399999999907</v>
      </c>
      <c r="H31" s="64">
        <f t="shared" si="1"/>
        <v>6.590605807609351E-2</v>
      </c>
      <c r="I31" s="63">
        <f t="shared" si="12"/>
        <v>-4.7130569012585388E-2</v>
      </c>
      <c r="J31" s="39">
        <f t="shared" ref="J31:N31" si="26">SUM(J32:J36)</f>
        <v>1416083.8</v>
      </c>
      <c r="K31" s="65">
        <f t="shared" si="13"/>
        <v>-9228.2999999998137</v>
      </c>
      <c r="L31" s="64">
        <f t="shared" si="14"/>
        <v>-5.3300000233986733E-2</v>
      </c>
      <c r="M31" s="63">
        <f t="shared" si="15"/>
        <v>-6.4745819529630211E-3</v>
      </c>
      <c r="N31" s="39">
        <f t="shared" si="26"/>
        <v>1406335.5</v>
      </c>
      <c r="O31" s="66">
        <f t="shared" si="16"/>
        <v>-9748.3000000000466</v>
      </c>
      <c r="P31" s="66">
        <f t="shared" si="17"/>
        <v>-1.3313996281937079E-2</v>
      </c>
      <c r="Q31" s="67">
        <f t="shared" si="18"/>
        <v>-6.883985255674907E-3</v>
      </c>
    </row>
    <row r="32" spans="1:17" ht="15.75" x14ac:dyDescent="0.25">
      <c r="A32" s="3" t="s">
        <v>48</v>
      </c>
      <c r="B32" s="10" t="s">
        <v>31</v>
      </c>
      <c r="C32" s="10" t="s">
        <v>17</v>
      </c>
      <c r="D32" s="1">
        <v>429718</v>
      </c>
      <c r="E32" s="29">
        <v>471355.1</v>
      </c>
      <c r="F32" s="29">
        <v>474831.5</v>
      </c>
      <c r="G32" s="1">
        <f t="shared" si="11"/>
        <v>3476.4000000000233</v>
      </c>
      <c r="H32" s="40">
        <f t="shared" si="1"/>
        <v>0.10498396622901529</v>
      </c>
      <c r="I32" s="41">
        <f t="shared" si="12"/>
        <v>7.3753312523827663E-3</v>
      </c>
      <c r="J32" s="58">
        <v>471063.7</v>
      </c>
      <c r="K32" s="1">
        <f t="shared" si="13"/>
        <v>-3767.7999999999884</v>
      </c>
      <c r="L32" s="40">
        <f t="shared" si="14"/>
        <v>-6.1821756039126541E-4</v>
      </c>
      <c r="M32" s="41">
        <f t="shared" si="15"/>
        <v>-7.9350253721582886E-3</v>
      </c>
      <c r="N32" s="58">
        <v>473169</v>
      </c>
      <c r="O32" s="60">
        <f t="shared" si="16"/>
        <v>2105.2999999999884</v>
      </c>
      <c r="P32" s="60">
        <f t="shared" si="17"/>
        <v>-3.5012420195374983E-3</v>
      </c>
      <c r="Q32" s="61">
        <f t="shared" si="18"/>
        <v>4.4692469404881141E-3</v>
      </c>
    </row>
    <row r="33" spans="1:17" ht="15.75" x14ac:dyDescent="0.25">
      <c r="A33" s="3" t="s">
        <v>49</v>
      </c>
      <c r="B33" s="10" t="s">
        <v>31</v>
      </c>
      <c r="C33" s="10" t="s">
        <v>26</v>
      </c>
      <c r="D33" s="1">
        <v>820241.6</v>
      </c>
      <c r="E33" s="26">
        <v>928608.1</v>
      </c>
      <c r="F33" s="26">
        <v>857212.8</v>
      </c>
      <c r="G33" s="1">
        <f t="shared" si="11"/>
        <v>-71395.29999999993</v>
      </c>
      <c r="H33" s="40">
        <f t="shared" si="1"/>
        <v>4.5073549061642515E-2</v>
      </c>
      <c r="I33" s="41">
        <f t="shared" si="12"/>
        <v>-7.6884209818975258E-2</v>
      </c>
      <c r="J33" s="58">
        <v>858426.4</v>
      </c>
      <c r="K33" s="1">
        <f t="shared" si="13"/>
        <v>1213.5999999999767</v>
      </c>
      <c r="L33" s="40">
        <f t="shared" si="14"/>
        <v>-7.5577307585406595E-2</v>
      </c>
      <c r="M33" s="41">
        <f t="shared" si="15"/>
        <v>1.4157511413734891E-3</v>
      </c>
      <c r="N33" s="58">
        <v>846572.8</v>
      </c>
      <c r="O33" s="60">
        <f t="shared" si="16"/>
        <v>-11853.599999999977</v>
      </c>
      <c r="P33" s="60">
        <f t="shared" si="17"/>
        <v>-1.2412320487981465E-2</v>
      </c>
      <c r="Q33" s="61">
        <f t="shared" si="18"/>
        <v>-1.3808522198292095E-2</v>
      </c>
    </row>
    <row r="34" spans="1:17" ht="21.6" customHeight="1" x14ac:dyDescent="0.25">
      <c r="A34" s="3" t="s">
        <v>50</v>
      </c>
      <c r="B34" s="10" t="s">
        <v>31</v>
      </c>
      <c r="C34" s="10" t="s">
        <v>27</v>
      </c>
      <c r="D34" s="1">
        <v>38539.599999999999</v>
      </c>
      <c r="E34" s="29">
        <v>43852.4</v>
      </c>
      <c r="F34" s="44">
        <v>36478.699999999997</v>
      </c>
      <c r="G34" s="1">
        <f t="shared" si="11"/>
        <v>-7373.7000000000044</v>
      </c>
      <c r="H34" s="40">
        <f t="shared" si="1"/>
        <v>-5.3474867409106563E-2</v>
      </c>
      <c r="I34" s="41">
        <f t="shared" si="12"/>
        <v>-0.16814815152648444</v>
      </c>
      <c r="J34" s="58">
        <v>36478.800000000003</v>
      </c>
      <c r="K34" s="1">
        <f t="shared" si="13"/>
        <v>0.10000000000582077</v>
      </c>
      <c r="L34" s="40">
        <f t="shared" si="14"/>
        <v>-0.16814587114958357</v>
      </c>
      <c r="M34" s="41">
        <f t="shared" si="15"/>
        <v>2.7413257601693886E-6</v>
      </c>
      <c r="N34" s="58">
        <v>36478.800000000003</v>
      </c>
      <c r="O34" s="60">
        <f t="shared" si="16"/>
        <v>0</v>
      </c>
      <c r="P34" s="60">
        <f t="shared" si="17"/>
        <v>2.7413257601693886E-6</v>
      </c>
      <c r="Q34" s="61">
        <f t="shared" si="18"/>
        <v>0</v>
      </c>
    </row>
    <row r="35" spans="1:17" ht="15.75" x14ac:dyDescent="0.25">
      <c r="A35" s="3" t="s">
        <v>51</v>
      </c>
      <c r="B35" s="10" t="s">
        <v>31</v>
      </c>
      <c r="C35" s="10" t="s">
        <v>31</v>
      </c>
      <c r="D35" s="1">
        <v>754.5</v>
      </c>
      <c r="E35" s="29">
        <v>1631.4</v>
      </c>
      <c r="F35" s="46">
        <v>6113.9</v>
      </c>
      <c r="G35" s="1">
        <f t="shared" si="11"/>
        <v>4482.5</v>
      </c>
      <c r="H35" s="40">
        <f t="shared" si="1"/>
        <v>7.1032471835652746</v>
      </c>
      <c r="I35" s="41">
        <f t="shared" si="12"/>
        <v>2.7476400637489267</v>
      </c>
      <c r="J35" s="58">
        <v>745</v>
      </c>
      <c r="K35" s="1">
        <f t="shared" si="13"/>
        <v>-5368.9</v>
      </c>
      <c r="L35" s="40">
        <f t="shared" si="14"/>
        <v>-0.54333701115606226</v>
      </c>
      <c r="M35" s="41">
        <f t="shared" si="15"/>
        <v>-0.87814651858878945</v>
      </c>
      <c r="N35" s="58">
        <v>745</v>
      </c>
      <c r="O35" s="60">
        <f t="shared" si="16"/>
        <v>0</v>
      </c>
      <c r="P35" s="60">
        <f t="shared" si="17"/>
        <v>-0.87814651858878945</v>
      </c>
      <c r="Q35" s="61">
        <f t="shared" si="18"/>
        <v>0</v>
      </c>
    </row>
    <row r="36" spans="1:17" ht="19.899999999999999" customHeight="1" x14ac:dyDescent="0.25">
      <c r="A36" s="3" t="s">
        <v>52</v>
      </c>
      <c r="B36" s="10" t="s">
        <v>31</v>
      </c>
      <c r="C36" s="10" t="s">
        <v>42</v>
      </c>
      <c r="D36" s="1">
        <v>47929.9</v>
      </c>
      <c r="E36" s="29">
        <v>50363.5</v>
      </c>
      <c r="F36" s="44">
        <v>50675.199999999997</v>
      </c>
      <c r="G36" s="1">
        <f t="shared" si="11"/>
        <v>311.69999999999709</v>
      </c>
      <c r="H36" s="40">
        <f t="shared" si="1"/>
        <v>5.7277398867930041E-2</v>
      </c>
      <c r="I36" s="41">
        <f t="shared" si="12"/>
        <v>6.1890059269114062E-3</v>
      </c>
      <c r="J36" s="58">
        <v>49369.9</v>
      </c>
      <c r="K36" s="1">
        <f t="shared" si="13"/>
        <v>-1305.2999999999956</v>
      </c>
      <c r="L36" s="40">
        <f t="shared" si="14"/>
        <v>-1.9728573272310257E-2</v>
      </c>
      <c r="M36" s="41">
        <f t="shared" si="15"/>
        <v>-2.5758161783278499E-2</v>
      </c>
      <c r="N36" s="58">
        <v>49369.9</v>
      </c>
      <c r="O36" s="60">
        <f t="shared" si="16"/>
        <v>0</v>
      </c>
      <c r="P36" s="60">
        <f t="shared" si="17"/>
        <v>-2.5758161783278499E-2</v>
      </c>
      <c r="Q36" s="61">
        <f t="shared" si="18"/>
        <v>0</v>
      </c>
    </row>
    <row r="37" spans="1:17" s="68" customFormat="1" ht="15.75" x14ac:dyDescent="0.25">
      <c r="A37" s="6" t="s">
        <v>9</v>
      </c>
      <c r="B37" s="17" t="s">
        <v>53</v>
      </c>
      <c r="C37" s="17" t="s">
        <v>18</v>
      </c>
      <c r="D37" s="25">
        <f>D38+D39</f>
        <v>163862</v>
      </c>
      <c r="E37" s="25">
        <f>E38+E39</f>
        <v>223201</v>
      </c>
      <c r="F37" s="25">
        <f>F38+F39</f>
        <v>149620.9</v>
      </c>
      <c r="G37" s="65">
        <f t="shared" si="11"/>
        <v>-73580.100000000006</v>
      </c>
      <c r="H37" s="64">
        <f t="shared" si="1"/>
        <v>-8.6909106443226691E-2</v>
      </c>
      <c r="I37" s="63">
        <f t="shared" si="12"/>
        <v>-0.32965846927209108</v>
      </c>
      <c r="J37" s="25">
        <f>J38+J39</f>
        <v>138049.19999999998</v>
      </c>
      <c r="K37" s="65">
        <f t="shared" si="13"/>
        <v>-11571.700000000012</v>
      </c>
      <c r="L37" s="64">
        <f t="shared" si="14"/>
        <v>-0.38150277104493269</v>
      </c>
      <c r="M37" s="63">
        <f t="shared" si="15"/>
        <v>-7.7340130957640363E-2</v>
      </c>
      <c r="N37" s="25">
        <f t="shared" ref="N37" si="27">N38+N39</f>
        <v>138049.19999999998</v>
      </c>
      <c r="O37" s="66">
        <f t="shared" si="16"/>
        <v>0</v>
      </c>
      <c r="P37" s="66">
        <f t="shared" si="17"/>
        <v>-7.7340130957640363E-2</v>
      </c>
      <c r="Q37" s="67">
        <f t="shared" si="18"/>
        <v>0</v>
      </c>
    </row>
    <row r="38" spans="1:17" ht="15.75" x14ac:dyDescent="0.25">
      <c r="A38" s="13" t="s">
        <v>54</v>
      </c>
      <c r="B38" s="19" t="s">
        <v>53</v>
      </c>
      <c r="C38" s="19" t="s">
        <v>17</v>
      </c>
      <c r="D38" s="26">
        <v>158554.20000000001</v>
      </c>
      <c r="E38" s="29">
        <v>217535.6</v>
      </c>
      <c r="F38" s="44">
        <v>143428.1</v>
      </c>
      <c r="G38" s="1">
        <f t="shared" si="11"/>
        <v>-74107.5</v>
      </c>
      <c r="H38" s="40">
        <f t="shared" si="1"/>
        <v>-9.5400184920992337E-2</v>
      </c>
      <c r="I38" s="41">
        <f t="shared" si="12"/>
        <v>-0.34066837795744698</v>
      </c>
      <c r="J38" s="62">
        <v>131856.4</v>
      </c>
      <c r="K38" s="1">
        <f t="shared" si="13"/>
        <v>-11571.700000000012</v>
      </c>
      <c r="L38" s="40">
        <f t="shared" si="14"/>
        <v>-0.39386288956842008</v>
      </c>
      <c r="M38" s="41">
        <f t="shared" si="15"/>
        <v>-8.0679448448386371E-2</v>
      </c>
      <c r="N38" s="62">
        <v>131856.4</v>
      </c>
      <c r="O38" s="60">
        <f t="shared" si="16"/>
        <v>0</v>
      </c>
      <c r="P38" s="60">
        <f t="shared" si="17"/>
        <v>-8.0679448448386371E-2</v>
      </c>
      <c r="Q38" s="61">
        <f t="shared" si="18"/>
        <v>0</v>
      </c>
    </row>
    <row r="39" spans="1:17" ht="31.5" x14ac:dyDescent="0.25">
      <c r="A39" s="13" t="s">
        <v>68</v>
      </c>
      <c r="B39" s="19" t="s">
        <v>53</v>
      </c>
      <c r="C39" s="10" t="s">
        <v>28</v>
      </c>
      <c r="D39" s="1">
        <v>5307.8</v>
      </c>
      <c r="E39" s="26">
        <v>5665.4</v>
      </c>
      <c r="F39" s="26">
        <v>6192.8</v>
      </c>
      <c r="G39" s="1">
        <f t="shared" si="11"/>
        <v>527.40000000000055</v>
      </c>
      <c r="H39" s="40">
        <f t="shared" si="1"/>
        <v>0.16673574739063257</v>
      </c>
      <c r="I39" s="41">
        <f t="shared" si="12"/>
        <v>9.3091396900483847E-2</v>
      </c>
      <c r="J39" s="18">
        <v>6192.8</v>
      </c>
      <c r="K39" s="1">
        <f t="shared" si="13"/>
        <v>0</v>
      </c>
      <c r="L39" s="40">
        <f t="shared" si="14"/>
        <v>9.3091396900483847E-2</v>
      </c>
      <c r="M39" s="41">
        <f t="shared" si="15"/>
        <v>0</v>
      </c>
      <c r="N39" s="58">
        <v>6192.8</v>
      </c>
      <c r="O39" s="60">
        <f t="shared" si="16"/>
        <v>0</v>
      </c>
      <c r="P39" s="60">
        <f t="shared" si="17"/>
        <v>0</v>
      </c>
      <c r="Q39" s="61">
        <f t="shared" si="18"/>
        <v>0</v>
      </c>
    </row>
    <row r="40" spans="1:17" s="68" customFormat="1" ht="15.75" x14ac:dyDescent="0.25">
      <c r="A40" s="14" t="s">
        <v>10</v>
      </c>
      <c r="B40" s="16" t="s">
        <v>42</v>
      </c>
      <c r="C40" s="16" t="s">
        <v>18</v>
      </c>
      <c r="D40" s="25">
        <f>D41+D42</f>
        <v>1815.6999999999998</v>
      </c>
      <c r="E40" s="25">
        <f>E41+E42</f>
        <v>2755.8</v>
      </c>
      <c r="F40" s="25">
        <f>F41+F42</f>
        <v>1282.8</v>
      </c>
      <c r="G40" s="65">
        <f t="shared" si="11"/>
        <v>-1473.0000000000002</v>
      </c>
      <c r="H40" s="64">
        <f t="shared" si="1"/>
        <v>-0.29349562152337938</v>
      </c>
      <c r="I40" s="63">
        <f t="shared" si="12"/>
        <v>-0.53450903548878737</v>
      </c>
      <c r="J40" s="25">
        <f t="shared" ref="J40:N40" si="28">J41+J42</f>
        <v>1282.8</v>
      </c>
      <c r="K40" s="65">
        <f t="shared" si="13"/>
        <v>0</v>
      </c>
      <c r="L40" s="64">
        <f t="shared" si="14"/>
        <v>-0.53450903548878737</v>
      </c>
      <c r="M40" s="63">
        <f t="shared" si="15"/>
        <v>0</v>
      </c>
      <c r="N40" s="25">
        <f t="shared" si="28"/>
        <v>1282.8</v>
      </c>
      <c r="O40" s="66">
        <f t="shared" si="16"/>
        <v>0</v>
      </c>
      <c r="P40" s="66">
        <f t="shared" si="17"/>
        <v>0</v>
      </c>
      <c r="Q40" s="67">
        <f t="shared" si="18"/>
        <v>0</v>
      </c>
    </row>
    <row r="41" spans="1:17" ht="31.5" x14ac:dyDescent="0.25">
      <c r="A41" s="13" t="s">
        <v>58</v>
      </c>
      <c r="B41" s="9" t="s">
        <v>42</v>
      </c>
      <c r="C41" s="9" t="s">
        <v>31</v>
      </c>
      <c r="D41" s="1">
        <v>356.9</v>
      </c>
      <c r="E41" s="38">
        <v>465</v>
      </c>
      <c r="F41" s="44">
        <v>744</v>
      </c>
      <c r="G41" s="1">
        <f t="shared" si="11"/>
        <v>279</v>
      </c>
      <c r="H41" s="40">
        <f t="shared" si="1"/>
        <v>1.0846175399271507</v>
      </c>
      <c r="I41" s="41">
        <f t="shared" si="12"/>
        <v>0.60000000000000009</v>
      </c>
      <c r="J41" s="18">
        <v>744</v>
      </c>
      <c r="K41" s="1">
        <f t="shared" si="13"/>
        <v>0</v>
      </c>
      <c r="L41" s="40">
        <f t="shared" si="14"/>
        <v>0.60000000000000009</v>
      </c>
      <c r="M41" s="41">
        <f t="shared" si="15"/>
        <v>0</v>
      </c>
      <c r="N41" s="18">
        <v>744</v>
      </c>
      <c r="O41" s="60">
        <f t="shared" si="16"/>
        <v>0</v>
      </c>
      <c r="P41" s="60">
        <f t="shared" si="17"/>
        <v>0</v>
      </c>
      <c r="Q41" s="61">
        <f t="shared" si="18"/>
        <v>0</v>
      </c>
    </row>
    <row r="42" spans="1:17" ht="22.15" customHeight="1" x14ac:dyDescent="0.25">
      <c r="A42" s="20" t="s">
        <v>59</v>
      </c>
      <c r="B42" s="9" t="s">
        <v>42</v>
      </c>
      <c r="C42" s="9" t="s">
        <v>42</v>
      </c>
      <c r="D42" s="1">
        <v>1458.8</v>
      </c>
      <c r="E42" s="26">
        <v>2290.8000000000002</v>
      </c>
      <c r="F42" s="26">
        <v>538.79999999999995</v>
      </c>
      <c r="G42" s="1">
        <f t="shared" si="11"/>
        <v>-1752.0000000000002</v>
      </c>
      <c r="H42" s="40">
        <f t="shared" si="1"/>
        <v>-0.63065533315053468</v>
      </c>
      <c r="I42" s="41">
        <f t="shared" si="12"/>
        <v>-0.76479832372970147</v>
      </c>
      <c r="J42" s="18">
        <v>538.79999999999995</v>
      </c>
      <c r="K42" s="1">
        <f t="shared" si="13"/>
        <v>0</v>
      </c>
      <c r="L42" s="40">
        <f t="shared" si="14"/>
        <v>-0.76479832372970147</v>
      </c>
      <c r="M42" s="41">
        <f t="shared" si="15"/>
        <v>0</v>
      </c>
      <c r="N42" s="18">
        <v>538.79999999999995</v>
      </c>
      <c r="O42" s="60">
        <f t="shared" si="16"/>
        <v>0</v>
      </c>
      <c r="P42" s="60">
        <f t="shared" si="17"/>
        <v>0</v>
      </c>
      <c r="Q42" s="61">
        <f t="shared" si="18"/>
        <v>0</v>
      </c>
    </row>
    <row r="43" spans="1:17" s="68" customFormat="1" ht="15.75" x14ac:dyDescent="0.25">
      <c r="A43" s="21" t="s">
        <v>7</v>
      </c>
      <c r="B43" s="22" t="s">
        <v>37</v>
      </c>
      <c r="C43" s="22" t="s">
        <v>18</v>
      </c>
      <c r="D43" s="25">
        <f>D44+D45+D46+D47</f>
        <v>63377.399999999994</v>
      </c>
      <c r="E43" s="25">
        <f>E44+E45+E46+E47</f>
        <v>153308.40000000002</v>
      </c>
      <c r="F43" s="25">
        <f>F44+F45+F46+F47</f>
        <v>75857.899999999994</v>
      </c>
      <c r="G43" s="65">
        <f t="shared" si="11"/>
        <v>-77450.500000000029</v>
      </c>
      <c r="H43" s="64">
        <f t="shared" si="1"/>
        <v>0.19692350901109856</v>
      </c>
      <c r="I43" s="63">
        <f t="shared" si="12"/>
        <v>-0.50519410547628185</v>
      </c>
      <c r="J43" s="25">
        <f t="shared" ref="J43:N43" si="29">J44+J45+J46+J47</f>
        <v>35229.1</v>
      </c>
      <c r="K43" s="65">
        <f t="shared" si="13"/>
        <v>-40628.799999999996</v>
      </c>
      <c r="L43" s="64">
        <f t="shared" si="14"/>
        <v>-0.77020763376305545</v>
      </c>
      <c r="M43" s="63">
        <f t="shared" si="15"/>
        <v>-0.53559088769923768</v>
      </c>
      <c r="N43" s="25">
        <f t="shared" si="29"/>
        <v>35229.1</v>
      </c>
      <c r="O43" s="66">
        <f t="shared" si="16"/>
        <v>0</v>
      </c>
      <c r="P43" s="66">
        <f t="shared" si="17"/>
        <v>-0.53559088769923768</v>
      </c>
      <c r="Q43" s="67">
        <f t="shared" si="18"/>
        <v>0</v>
      </c>
    </row>
    <row r="44" spans="1:17" ht="15.75" x14ac:dyDescent="0.25">
      <c r="A44" s="13" t="s">
        <v>55</v>
      </c>
      <c r="B44" s="11" t="s">
        <v>37</v>
      </c>
      <c r="C44" s="11" t="s">
        <v>17</v>
      </c>
      <c r="D44" s="1">
        <v>12608.8</v>
      </c>
      <c r="E44" s="29">
        <v>13254</v>
      </c>
      <c r="F44" s="44">
        <v>13254</v>
      </c>
      <c r="G44" s="1">
        <f t="shared" si="11"/>
        <v>0</v>
      </c>
      <c r="H44" s="40">
        <f t="shared" si="1"/>
        <v>5.117061100183995E-2</v>
      </c>
      <c r="I44" s="41">
        <f t="shared" si="12"/>
        <v>0</v>
      </c>
      <c r="J44" s="58">
        <v>13254</v>
      </c>
      <c r="K44" s="1">
        <f t="shared" si="13"/>
        <v>0</v>
      </c>
      <c r="L44" s="40">
        <f t="shared" si="14"/>
        <v>0</v>
      </c>
      <c r="M44" s="41">
        <f t="shared" si="15"/>
        <v>0</v>
      </c>
      <c r="N44" s="58">
        <v>13254</v>
      </c>
      <c r="O44" s="60">
        <f t="shared" si="16"/>
        <v>0</v>
      </c>
      <c r="P44" s="60">
        <f t="shared" si="17"/>
        <v>0</v>
      </c>
      <c r="Q44" s="61">
        <f t="shared" si="18"/>
        <v>0</v>
      </c>
    </row>
    <row r="45" spans="1:17" ht="22.9" customHeight="1" x14ac:dyDescent="0.25">
      <c r="A45" s="13" t="s">
        <v>56</v>
      </c>
      <c r="B45" s="11" t="s">
        <v>37</v>
      </c>
      <c r="C45" s="11" t="s">
        <v>27</v>
      </c>
      <c r="D45" s="43">
        <v>49439.199999999997</v>
      </c>
      <c r="E45" s="28">
        <v>137884.5</v>
      </c>
      <c r="F45" s="28">
        <v>61826.9</v>
      </c>
      <c r="G45" s="1">
        <f t="shared" si="11"/>
        <v>-76057.600000000006</v>
      </c>
      <c r="H45" s="40">
        <f t="shared" si="1"/>
        <v>0.25056432951989516</v>
      </c>
      <c r="I45" s="41">
        <f t="shared" si="12"/>
        <v>-0.55160369729737568</v>
      </c>
      <c r="J45" s="58">
        <v>21198.1</v>
      </c>
      <c r="K45" s="1">
        <f t="shared" si="13"/>
        <v>-40628.800000000003</v>
      </c>
      <c r="L45" s="40">
        <f t="shared" si="14"/>
        <v>-0.84626190761108033</v>
      </c>
      <c r="M45" s="41">
        <f t="shared" si="15"/>
        <v>-0.65713791246205133</v>
      </c>
      <c r="N45" s="18">
        <v>21198.1</v>
      </c>
      <c r="O45" s="60">
        <f t="shared" si="16"/>
        <v>0</v>
      </c>
      <c r="P45" s="60">
        <f t="shared" si="17"/>
        <v>-0.65713791246205133</v>
      </c>
      <c r="Q45" s="61">
        <f t="shared" si="18"/>
        <v>0</v>
      </c>
    </row>
    <row r="46" spans="1:17" ht="15.75" x14ac:dyDescent="0.25">
      <c r="A46" s="13" t="s">
        <v>57</v>
      </c>
      <c r="B46" s="11" t="s">
        <v>37</v>
      </c>
      <c r="C46" s="11" t="s">
        <v>28</v>
      </c>
      <c r="D46" s="43">
        <v>508.7</v>
      </c>
      <c r="E46" s="29">
        <v>1279.7</v>
      </c>
      <c r="F46" s="29">
        <v>777</v>
      </c>
      <c r="G46" s="1">
        <f t="shared" si="11"/>
        <v>-502.70000000000005</v>
      </c>
      <c r="H46" s="40">
        <f t="shared" si="1"/>
        <v>0.52742284253980731</v>
      </c>
      <c r="I46" s="41">
        <f t="shared" si="12"/>
        <v>-0.39282644369774167</v>
      </c>
      <c r="J46" s="58">
        <v>777</v>
      </c>
      <c r="K46" s="1">
        <f t="shared" si="13"/>
        <v>0</v>
      </c>
      <c r="L46" s="40">
        <f t="shared" si="14"/>
        <v>-0.39282644369774167</v>
      </c>
      <c r="M46" s="41">
        <f t="shared" si="15"/>
        <v>0</v>
      </c>
      <c r="N46" s="58">
        <v>777</v>
      </c>
      <c r="O46" s="60">
        <f t="shared" si="16"/>
        <v>0</v>
      </c>
      <c r="P46" s="60">
        <f t="shared" si="17"/>
        <v>0</v>
      </c>
      <c r="Q46" s="61">
        <f t="shared" si="18"/>
        <v>0</v>
      </c>
    </row>
    <row r="47" spans="1:17" ht="24" customHeight="1" x14ac:dyDescent="0.25">
      <c r="A47" s="13" t="s">
        <v>65</v>
      </c>
      <c r="B47" s="11" t="s">
        <v>37</v>
      </c>
      <c r="C47" s="11" t="s">
        <v>30</v>
      </c>
      <c r="D47" s="43">
        <v>820.7</v>
      </c>
      <c r="E47" s="29">
        <v>890.2</v>
      </c>
      <c r="F47" s="47">
        <v>0</v>
      </c>
      <c r="G47" s="1">
        <f t="shared" si="11"/>
        <v>-890.2</v>
      </c>
      <c r="H47" s="40">
        <f t="shared" si="1"/>
        <v>-1</v>
      </c>
      <c r="I47" s="41">
        <f t="shared" si="12"/>
        <v>-1</v>
      </c>
      <c r="J47" s="57">
        <v>0</v>
      </c>
      <c r="K47" s="1">
        <f t="shared" si="13"/>
        <v>0</v>
      </c>
      <c r="L47" s="40">
        <f t="shared" si="14"/>
        <v>-1</v>
      </c>
      <c r="M47" s="41" t="e">
        <f t="shared" si="15"/>
        <v>#DIV/0!</v>
      </c>
      <c r="N47" s="59">
        <v>0</v>
      </c>
      <c r="O47" s="60">
        <f t="shared" si="16"/>
        <v>0</v>
      </c>
      <c r="P47" s="60" t="e">
        <f t="shared" si="17"/>
        <v>#DIV/0!</v>
      </c>
      <c r="Q47" s="61" t="e">
        <f t="shared" si="18"/>
        <v>#DIV/0!</v>
      </c>
    </row>
    <row r="48" spans="1:17" s="68" customFormat="1" ht="15.75" x14ac:dyDescent="0.25">
      <c r="A48" s="21" t="s">
        <v>8</v>
      </c>
      <c r="B48" s="22" t="s">
        <v>32</v>
      </c>
      <c r="C48" s="22" t="s">
        <v>18</v>
      </c>
      <c r="D48" s="25">
        <f>D49+D50+D51</f>
        <v>91526.700000000012</v>
      </c>
      <c r="E48" s="25">
        <f>E49+E50+E51</f>
        <v>181921.7</v>
      </c>
      <c r="F48" s="25">
        <f>F49+F50+F51</f>
        <v>223125</v>
      </c>
      <c r="G48" s="65">
        <f t="shared" si="11"/>
        <v>41203.299999999988</v>
      </c>
      <c r="H48" s="64">
        <f t="shared" si="1"/>
        <v>1.4378132282710943</v>
      </c>
      <c r="I48" s="63">
        <f t="shared" si="12"/>
        <v>0.22648919837490511</v>
      </c>
      <c r="J48" s="25">
        <f t="shared" ref="J48:N48" si="30">J49+J50+J51</f>
        <v>148378</v>
      </c>
      <c r="K48" s="65">
        <f t="shared" si="13"/>
        <v>-74747</v>
      </c>
      <c r="L48" s="64">
        <f t="shared" si="14"/>
        <v>-0.18438537018948264</v>
      </c>
      <c r="M48" s="63">
        <f t="shared" si="15"/>
        <v>-0.33500056022408964</v>
      </c>
      <c r="N48" s="25">
        <f t="shared" si="30"/>
        <v>148682.79999999999</v>
      </c>
      <c r="O48" s="66">
        <f t="shared" si="16"/>
        <v>304.79999999998836</v>
      </c>
      <c r="P48" s="66">
        <f t="shared" si="17"/>
        <v>-0.33363450980392162</v>
      </c>
      <c r="Q48" s="67">
        <f t="shared" si="18"/>
        <v>2.0542128887031108E-3</v>
      </c>
    </row>
    <row r="49" spans="1:17" ht="15.75" x14ac:dyDescent="0.25">
      <c r="A49" s="13" t="s">
        <v>60</v>
      </c>
      <c r="B49" s="11" t="s">
        <v>32</v>
      </c>
      <c r="C49" s="11" t="s">
        <v>26</v>
      </c>
      <c r="D49" s="43">
        <v>52969.5</v>
      </c>
      <c r="E49" s="28">
        <v>98302.8</v>
      </c>
      <c r="F49" s="48">
        <v>121941.7</v>
      </c>
      <c r="G49" s="1">
        <f t="shared" si="11"/>
        <v>23638.899999999994</v>
      </c>
      <c r="H49" s="40">
        <f t="shared" si="1"/>
        <v>1.302111592520224</v>
      </c>
      <c r="I49" s="41">
        <f t="shared" si="12"/>
        <v>0.24047026127434812</v>
      </c>
      <c r="J49" s="58">
        <v>45099.7</v>
      </c>
      <c r="K49" s="1">
        <f t="shared" si="13"/>
        <v>-76842</v>
      </c>
      <c r="L49" s="40">
        <f t="shared" si="14"/>
        <v>-0.54121652689445265</v>
      </c>
      <c r="M49" s="41">
        <f t="shared" si="15"/>
        <v>-0.63015358978921898</v>
      </c>
      <c r="N49" s="18">
        <v>45099.6</v>
      </c>
      <c r="O49" s="60">
        <f t="shared" si="16"/>
        <v>-9.9999999998544808E-2</v>
      </c>
      <c r="P49" s="60">
        <f t="shared" si="17"/>
        <v>-0.63015440985323312</v>
      </c>
      <c r="Q49" s="61">
        <f t="shared" si="18"/>
        <v>-2.2173096494437772E-6</v>
      </c>
    </row>
    <row r="50" spans="1:17" ht="15.75" x14ac:dyDescent="0.25">
      <c r="A50" s="13" t="s">
        <v>61</v>
      </c>
      <c r="B50" s="11" t="s">
        <v>32</v>
      </c>
      <c r="C50" s="11" t="s">
        <v>27</v>
      </c>
      <c r="D50" s="43">
        <v>24937.599999999999</v>
      </c>
      <c r="E50" s="28">
        <v>23764.2</v>
      </c>
      <c r="F50" s="28">
        <v>28788.400000000001</v>
      </c>
      <c r="G50" s="1">
        <f t="shared" si="11"/>
        <v>5024.2000000000007</v>
      </c>
      <c r="H50" s="40">
        <f t="shared" si="1"/>
        <v>0.15441742589503415</v>
      </c>
      <c r="I50" s="41">
        <f t="shared" si="12"/>
        <v>0.21141885693606355</v>
      </c>
      <c r="J50" s="58">
        <v>29093.4</v>
      </c>
      <c r="K50" s="1">
        <f t="shared" si="13"/>
        <v>305</v>
      </c>
      <c r="L50" s="40">
        <f t="shared" si="14"/>
        <v>0.22425328856010296</v>
      </c>
      <c r="M50" s="41">
        <f t="shared" si="15"/>
        <v>1.0594545025079505E-2</v>
      </c>
      <c r="N50" s="18">
        <v>29398.3</v>
      </c>
      <c r="O50" s="60">
        <f t="shared" si="16"/>
        <v>304.89999999999782</v>
      </c>
      <c r="P50" s="60">
        <f t="shared" si="17"/>
        <v>2.1185616428839316E-2</v>
      </c>
      <c r="Q50" s="61">
        <f t="shared" si="18"/>
        <v>1.0480040146562342E-2</v>
      </c>
    </row>
    <row r="51" spans="1:17" ht="31.5" x14ac:dyDescent="0.25">
      <c r="A51" s="13" t="s">
        <v>62</v>
      </c>
      <c r="B51" s="11" t="s">
        <v>32</v>
      </c>
      <c r="C51" s="11" t="s">
        <v>29</v>
      </c>
      <c r="D51" s="43">
        <v>13619.6</v>
      </c>
      <c r="E51" s="29">
        <v>59854.7</v>
      </c>
      <c r="F51" s="49">
        <v>72394.899999999994</v>
      </c>
      <c r="G51" s="1">
        <f t="shared" si="11"/>
        <v>12540.199999999997</v>
      </c>
      <c r="H51" s="40">
        <f t="shared" si="1"/>
        <v>4.3154938471027044</v>
      </c>
      <c r="I51" s="41">
        <f t="shared" si="12"/>
        <v>0.20951069840797798</v>
      </c>
      <c r="J51" s="58">
        <v>74184.899999999994</v>
      </c>
      <c r="K51" s="1">
        <f t="shared" si="13"/>
        <v>1790</v>
      </c>
      <c r="L51" s="40">
        <f t="shared" si="14"/>
        <v>0.23941645351158725</v>
      </c>
      <c r="M51" s="41">
        <f t="shared" si="15"/>
        <v>2.4725498619377895E-2</v>
      </c>
      <c r="N51" s="18">
        <v>74184.899999999994</v>
      </c>
      <c r="O51" s="60">
        <f t="shared" si="16"/>
        <v>0</v>
      </c>
      <c r="P51" s="60">
        <f t="shared" si="17"/>
        <v>2.4725498619377895E-2</v>
      </c>
      <c r="Q51" s="61">
        <f t="shared" si="18"/>
        <v>0</v>
      </c>
    </row>
    <row r="52" spans="1:17" s="68" customFormat="1" ht="15.75" x14ac:dyDescent="0.25">
      <c r="A52" s="21" t="s">
        <v>11</v>
      </c>
      <c r="B52" s="22" t="s">
        <v>41</v>
      </c>
      <c r="C52" s="22" t="s">
        <v>18</v>
      </c>
      <c r="D52" s="25">
        <f>D53</f>
        <v>4537.7</v>
      </c>
      <c r="E52" s="25">
        <f>E53</f>
        <v>4445.1000000000004</v>
      </c>
      <c r="F52" s="25">
        <f>F53</f>
        <v>4371.6000000000004</v>
      </c>
      <c r="G52" s="65">
        <f t="shared" si="11"/>
        <v>-73.5</v>
      </c>
      <c r="H52" s="64">
        <f t="shared" si="1"/>
        <v>-3.6604447186900702E-2</v>
      </c>
      <c r="I52" s="63">
        <f t="shared" si="12"/>
        <v>-1.6535061078490898E-2</v>
      </c>
      <c r="J52" s="25">
        <f t="shared" ref="J52:N52" si="31">J53</f>
        <v>4371.6000000000004</v>
      </c>
      <c r="K52" s="65">
        <f t="shared" si="13"/>
        <v>0</v>
      </c>
      <c r="L52" s="64">
        <f t="shared" si="14"/>
        <v>-1.6535061078490898E-2</v>
      </c>
      <c r="M52" s="63">
        <f t="shared" si="15"/>
        <v>0</v>
      </c>
      <c r="N52" s="25">
        <f t="shared" si="31"/>
        <v>4371.6000000000004</v>
      </c>
      <c r="O52" s="66">
        <f t="shared" si="16"/>
        <v>0</v>
      </c>
      <c r="P52" s="66">
        <f t="shared" si="17"/>
        <v>0</v>
      </c>
      <c r="Q52" s="67">
        <f t="shared" si="18"/>
        <v>0</v>
      </c>
    </row>
    <row r="53" spans="1:17" ht="31.5" x14ac:dyDescent="0.3">
      <c r="A53" s="13" t="s">
        <v>63</v>
      </c>
      <c r="B53" s="11" t="s">
        <v>41</v>
      </c>
      <c r="C53" s="11" t="s">
        <v>28</v>
      </c>
      <c r="D53" s="43">
        <v>4537.7</v>
      </c>
      <c r="E53" s="29">
        <v>4445.1000000000004</v>
      </c>
      <c r="F53" s="48">
        <v>4371.6000000000004</v>
      </c>
      <c r="G53" s="1">
        <f t="shared" si="11"/>
        <v>-73.5</v>
      </c>
      <c r="H53" s="40">
        <f t="shared" si="1"/>
        <v>-3.6604447186900702E-2</v>
      </c>
      <c r="I53" s="41">
        <f t="shared" si="12"/>
        <v>-1.6535061078490898E-2</v>
      </c>
      <c r="J53" s="18">
        <f>4371.6</f>
        <v>4371.6000000000004</v>
      </c>
      <c r="K53" s="1">
        <f t="shared" si="13"/>
        <v>0</v>
      </c>
      <c r="L53" s="40">
        <f t="shared" si="14"/>
        <v>-1.6535061078490898E-2</v>
      </c>
      <c r="M53" s="41">
        <f t="shared" si="15"/>
        <v>0</v>
      </c>
      <c r="N53" s="55">
        <v>4371.6000000000004</v>
      </c>
      <c r="O53" s="60">
        <f t="shared" si="16"/>
        <v>0</v>
      </c>
      <c r="P53" s="60">
        <f t="shared" si="17"/>
        <v>0</v>
      </c>
      <c r="Q53" s="61">
        <f t="shared" si="18"/>
        <v>0</v>
      </c>
    </row>
    <row r="54" spans="1:17" s="68" customFormat="1" ht="31.5" x14ac:dyDescent="0.25">
      <c r="A54" s="23" t="s">
        <v>12</v>
      </c>
      <c r="B54" s="22" t="s">
        <v>33</v>
      </c>
      <c r="C54" s="22" t="s">
        <v>18</v>
      </c>
      <c r="D54" s="42">
        <f>D55</f>
        <v>0</v>
      </c>
      <c r="E54" s="27">
        <f>E55</f>
        <v>100</v>
      </c>
      <c r="F54" s="27">
        <f>F55</f>
        <v>2200</v>
      </c>
      <c r="G54" s="65">
        <f t="shared" si="11"/>
        <v>2100</v>
      </c>
      <c r="H54" s="64" t="e">
        <f t="shared" si="1"/>
        <v>#DIV/0!</v>
      </c>
      <c r="I54" s="63">
        <f t="shared" si="12"/>
        <v>21</v>
      </c>
      <c r="J54" s="27">
        <f t="shared" ref="J54:N54" si="32">J55</f>
        <v>2200</v>
      </c>
      <c r="K54" s="65">
        <f t="shared" si="13"/>
        <v>0</v>
      </c>
      <c r="L54" s="64">
        <f t="shared" si="14"/>
        <v>21</v>
      </c>
      <c r="M54" s="63">
        <f t="shared" si="15"/>
        <v>0</v>
      </c>
      <c r="N54" s="27">
        <f t="shared" si="32"/>
        <v>2200</v>
      </c>
      <c r="O54" s="66">
        <f t="shared" si="16"/>
        <v>0</v>
      </c>
      <c r="P54" s="66">
        <f t="shared" si="17"/>
        <v>0</v>
      </c>
      <c r="Q54" s="67">
        <f t="shared" si="18"/>
        <v>0</v>
      </c>
    </row>
    <row r="55" spans="1:17" ht="31.5" x14ac:dyDescent="0.25">
      <c r="A55" s="13" t="s">
        <v>64</v>
      </c>
      <c r="B55" s="11" t="s">
        <v>33</v>
      </c>
      <c r="C55" s="11" t="s">
        <v>17</v>
      </c>
      <c r="D55" s="18">
        <v>0</v>
      </c>
      <c r="E55" s="28">
        <v>100</v>
      </c>
      <c r="F55" s="29">
        <v>2200</v>
      </c>
      <c r="G55" s="1">
        <f t="shared" si="11"/>
        <v>2100</v>
      </c>
      <c r="H55" s="40" t="e">
        <f t="shared" si="1"/>
        <v>#DIV/0!</v>
      </c>
      <c r="I55" s="41">
        <f t="shared" si="12"/>
        <v>21</v>
      </c>
      <c r="J55" s="18">
        <v>2200</v>
      </c>
      <c r="K55" s="1">
        <f t="shared" si="13"/>
        <v>0</v>
      </c>
      <c r="L55" s="40">
        <f t="shared" si="14"/>
        <v>21</v>
      </c>
      <c r="M55" s="41">
        <f t="shared" si="15"/>
        <v>0</v>
      </c>
      <c r="N55" s="18">
        <v>2200</v>
      </c>
      <c r="O55" s="60">
        <f t="shared" si="16"/>
        <v>0</v>
      </c>
      <c r="P55" s="60">
        <f t="shared" si="17"/>
        <v>0</v>
      </c>
      <c r="Q55" s="61">
        <f t="shared" si="18"/>
        <v>0</v>
      </c>
    </row>
    <row r="56" spans="1:17" ht="18.75" x14ac:dyDescent="0.3">
      <c r="A56" s="75" t="s">
        <v>87</v>
      </c>
      <c r="B56" s="71"/>
      <c r="C56" s="72"/>
      <c r="D56" s="72"/>
      <c r="E56" s="72"/>
      <c r="F56" s="72"/>
      <c r="G56" s="73"/>
      <c r="H56" s="74"/>
      <c r="I56" s="73"/>
      <c r="J56" s="76">
        <v>49415.9</v>
      </c>
      <c r="K56" s="77"/>
      <c r="L56" s="78"/>
      <c r="M56" s="78"/>
      <c r="N56" s="76">
        <v>132561</v>
      </c>
      <c r="O56" s="74"/>
      <c r="P56" s="74"/>
      <c r="Q56" s="74"/>
    </row>
  </sheetData>
  <mergeCells count="8">
    <mergeCell ref="J3:M3"/>
    <mergeCell ref="A2:P2"/>
    <mergeCell ref="N3:Q3"/>
    <mergeCell ref="D3:D4"/>
    <mergeCell ref="A3:A4"/>
    <mergeCell ref="B3:C3"/>
    <mergeCell ref="E3:E4"/>
    <mergeCell ref="F3:I3"/>
  </mergeCells>
  <phoneticPr fontId="5" type="noConversion"/>
  <printOptions horizontalCentered="1"/>
  <pageMargins left="0.19685039370078741" right="0.19685039370078741" top="0.78740157480314965" bottom="0.39370078740157483" header="0.31496062992125984" footer="0.31496062992125984"/>
  <pageSetup paperSize="9" scale="80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6"/>
  <sheetViews>
    <sheetView tabSelected="1" workbookViewId="0">
      <selection activeCell="S4" sqref="S4"/>
    </sheetView>
  </sheetViews>
  <sheetFormatPr defaultRowHeight="15" x14ac:dyDescent="0.25"/>
  <cols>
    <col min="1" max="1" width="39" customWidth="1"/>
    <col min="4" max="5" width="15" customWidth="1"/>
    <col min="6" max="6" width="14.7109375" customWidth="1"/>
    <col min="7" max="7" width="12.5703125" customWidth="1"/>
    <col min="9" max="9" width="11.140625" customWidth="1"/>
    <col min="10" max="10" width="15.42578125" customWidth="1"/>
    <col min="11" max="11" width="10.7109375" customWidth="1"/>
    <col min="12" max="12" width="9.5703125" customWidth="1"/>
    <col min="14" max="14" width="16.85546875" customWidth="1"/>
  </cols>
  <sheetData>
    <row r="1" spans="1:17" ht="59.25" customHeight="1" x14ac:dyDescent="0.25">
      <c r="A1" s="81" t="s">
        <v>74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7" ht="14.2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88" t="s">
        <v>89</v>
      </c>
      <c r="Q2" s="88"/>
    </row>
    <row r="3" spans="1:17" ht="15.75" x14ac:dyDescent="0.25">
      <c r="A3" s="83" t="s">
        <v>13</v>
      </c>
      <c r="B3" s="85" t="s">
        <v>16</v>
      </c>
      <c r="C3" s="86"/>
      <c r="D3" s="82" t="s">
        <v>70</v>
      </c>
      <c r="E3" s="87" t="s">
        <v>79</v>
      </c>
      <c r="F3" s="87" t="s">
        <v>71</v>
      </c>
      <c r="G3" s="87"/>
      <c r="H3" s="87"/>
      <c r="I3" s="87"/>
      <c r="J3" s="80" t="s">
        <v>72</v>
      </c>
      <c r="K3" s="80"/>
      <c r="L3" s="80"/>
      <c r="M3" s="80"/>
      <c r="N3" s="80" t="s">
        <v>78</v>
      </c>
      <c r="O3" s="80"/>
      <c r="P3" s="80"/>
      <c r="Q3" s="80"/>
    </row>
    <row r="4" spans="1:17" ht="171" x14ac:dyDescent="0.25">
      <c r="A4" s="84"/>
      <c r="B4" s="69" t="s">
        <v>14</v>
      </c>
      <c r="C4" s="69" t="s">
        <v>15</v>
      </c>
      <c r="D4" s="82"/>
      <c r="E4" s="87"/>
      <c r="F4" s="70" t="s">
        <v>81</v>
      </c>
      <c r="G4" s="70" t="s">
        <v>75</v>
      </c>
      <c r="H4" s="70" t="s">
        <v>76</v>
      </c>
      <c r="I4" s="70" t="s">
        <v>77</v>
      </c>
      <c r="J4" s="70" t="s">
        <v>81</v>
      </c>
      <c r="K4" s="70" t="s">
        <v>80</v>
      </c>
      <c r="L4" s="70" t="s">
        <v>82</v>
      </c>
      <c r="M4" s="70" t="s">
        <v>83</v>
      </c>
      <c r="N4" s="70" t="s">
        <v>73</v>
      </c>
      <c r="O4" s="70" t="s">
        <v>84</v>
      </c>
      <c r="P4" s="70" t="s">
        <v>85</v>
      </c>
      <c r="Q4" s="70" t="s">
        <v>86</v>
      </c>
    </row>
    <row r="5" spans="1:17" ht="18.75" x14ac:dyDescent="0.25">
      <c r="A5" s="4" t="s">
        <v>0</v>
      </c>
      <c r="B5" s="7" t="s">
        <v>18</v>
      </c>
      <c r="C5" s="7" t="s">
        <v>18</v>
      </c>
      <c r="D5" s="37">
        <f>D6+D16+D19+D23+D28+D31+D37+D40+D43+D48+D52+D14+D54</f>
        <v>2918649.4095000005</v>
      </c>
      <c r="E5" s="37">
        <f>E6+E16+E19+E23+E28+E31+E37+E40+E43+E48+E52+E14+E54</f>
        <v>4207676.0999999987</v>
      </c>
      <c r="F5" s="37">
        <f>F6+F16+F19+F23+F28+F31+F37+F40+F43+F48+F52+F14+F54</f>
        <v>2787107.0999999996</v>
      </c>
      <c r="G5" s="65">
        <f t="shared" ref="G5:G6" si="0">F5-E5</f>
        <v>-1420568.9999999991</v>
      </c>
      <c r="H5" s="64">
        <f t="shared" ref="H5:H55" si="1">F5/D5-100%</f>
        <v>-4.5069582208757231E-2</v>
      </c>
      <c r="I5" s="63">
        <f t="shared" ref="I5:I6" si="2">F5/E5-100%</f>
        <v>-0.33761367706036105</v>
      </c>
      <c r="J5" s="37">
        <f>J6+J16+J19+J23+J28+J31+J37+J40+J43+J48+J52+J14+J54+J56</f>
        <v>2729244.9000000004</v>
      </c>
      <c r="K5" s="65">
        <f t="shared" ref="K5:K6" si="3">J5-F5</f>
        <v>-57862.199999999255</v>
      </c>
      <c r="L5" s="64">
        <f t="shared" ref="L5:L6" si="4">J5/E5-100%</f>
        <v>-0.35136525836672616</v>
      </c>
      <c r="M5" s="63">
        <f t="shared" ref="M5:M6" si="5">J5/F5-100%</f>
        <v>-2.0760666140170692E-2</v>
      </c>
      <c r="N5" s="37">
        <f>N6+N16+N19+N23+N28+N31+N37+N40+N43+N48+N52+N14+N54+N56</f>
        <v>2794913.8</v>
      </c>
      <c r="O5" s="66">
        <f t="shared" ref="O5" si="6">N5-J5</f>
        <v>65668.899999999441</v>
      </c>
      <c r="P5" s="66">
        <f t="shared" ref="P5:P6" si="7">N5/F5-100%</f>
        <v>2.8010046689630475E-3</v>
      </c>
      <c r="Q5" s="67">
        <f t="shared" ref="Q5:Q6" si="8">N5/J5-100%</f>
        <v>2.4061197293067993E-2</v>
      </c>
    </row>
    <row r="6" spans="1:17" ht="15.75" x14ac:dyDescent="0.25">
      <c r="A6" s="15" t="s">
        <v>1</v>
      </c>
      <c r="B6" s="24" t="s">
        <v>17</v>
      </c>
      <c r="C6" s="24" t="s">
        <v>18</v>
      </c>
      <c r="D6" s="25">
        <f t="shared" ref="D6:J6" si="9">D7+D8+D9+D10+D11+D13+D12</f>
        <v>346792.50949999999</v>
      </c>
      <c r="E6" s="25">
        <f t="shared" si="9"/>
        <v>404360.69999999995</v>
      </c>
      <c r="F6" s="25">
        <f t="shared" si="9"/>
        <v>391688.8</v>
      </c>
      <c r="G6" s="65">
        <f t="shared" si="0"/>
        <v>-12671.899999999965</v>
      </c>
      <c r="H6" s="64">
        <f t="shared" si="1"/>
        <v>0.12946153469326882</v>
      </c>
      <c r="I6" s="63">
        <f t="shared" si="2"/>
        <v>-3.1338109761903099E-2</v>
      </c>
      <c r="J6" s="25">
        <f t="shared" si="9"/>
        <v>385907.1</v>
      </c>
      <c r="K6" s="65">
        <f t="shared" si="3"/>
        <v>-5781.7000000000116</v>
      </c>
      <c r="L6" s="64">
        <f t="shared" si="4"/>
        <v>-4.5636482477154572E-2</v>
      </c>
      <c r="M6" s="63">
        <f t="shared" si="5"/>
        <v>-1.4760953083161943E-2</v>
      </c>
      <c r="N6" s="25">
        <f t="shared" ref="N6" si="10">N7+N8+N9+N10+N11+N13+N12</f>
        <v>385619.6</v>
      </c>
      <c r="O6" s="66">
        <f>N6-J6</f>
        <v>-287.5</v>
      </c>
      <c r="P6" s="66">
        <f t="shared" si="7"/>
        <v>-1.5494954157484253E-2</v>
      </c>
      <c r="Q6" s="67">
        <f t="shared" si="8"/>
        <v>-7.4499795417082293E-4</v>
      </c>
    </row>
    <row r="7" spans="1:17" ht="63" x14ac:dyDescent="0.25">
      <c r="A7" s="13" t="s">
        <v>19</v>
      </c>
      <c r="B7" s="8" t="s">
        <v>17</v>
      </c>
      <c r="C7" s="8" t="s">
        <v>26</v>
      </c>
      <c r="D7" s="1">
        <v>7272.9919400000008</v>
      </c>
      <c r="E7" s="29">
        <v>7075.3</v>
      </c>
      <c r="F7" s="29">
        <v>8001</v>
      </c>
      <c r="G7" s="1">
        <f>F7-E7</f>
        <v>925.69999999999982</v>
      </c>
      <c r="H7" s="40">
        <f t="shared" si="1"/>
        <v>0.10009746552805865</v>
      </c>
      <c r="I7" s="41">
        <f>F7/E7-100%</f>
        <v>0.13083544160671634</v>
      </c>
      <c r="J7" s="18">
        <v>8001</v>
      </c>
      <c r="K7" s="1">
        <f>J7-F7</f>
        <v>0</v>
      </c>
      <c r="L7" s="40">
        <f>J7/E7-100%</f>
        <v>0.13083544160671634</v>
      </c>
      <c r="M7" s="41">
        <f>J7/F7-100%</f>
        <v>0</v>
      </c>
      <c r="N7" s="18">
        <v>8001</v>
      </c>
      <c r="O7" s="60">
        <f>N7-J7</f>
        <v>0</v>
      </c>
      <c r="P7" s="60">
        <f>N7/F7-100%</f>
        <v>0</v>
      </c>
      <c r="Q7" s="61">
        <f>N7/J7-100%</f>
        <v>0</v>
      </c>
    </row>
    <row r="8" spans="1:17" ht="78.75" x14ac:dyDescent="0.25">
      <c r="A8" s="13" t="s">
        <v>20</v>
      </c>
      <c r="B8" s="8" t="s">
        <v>17</v>
      </c>
      <c r="C8" s="8" t="s">
        <v>27</v>
      </c>
      <c r="D8" s="1">
        <v>5572.3347100000001</v>
      </c>
      <c r="E8" s="38">
        <v>6612.7</v>
      </c>
      <c r="F8" s="38">
        <v>6711.4</v>
      </c>
      <c r="G8" s="1">
        <f t="shared" ref="G8:G55" si="11">F8-E8</f>
        <v>98.699999999999818</v>
      </c>
      <c r="H8" s="40">
        <f t="shared" si="1"/>
        <v>0.20441437014827124</v>
      </c>
      <c r="I8" s="41">
        <f t="shared" ref="I8:I55" si="12">F8/E8-100%</f>
        <v>1.4925824549730127E-2</v>
      </c>
      <c r="J8" s="18">
        <v>6711.4</v>
      </c>
      <c r="K8" s="1">
        <f t="shared" ref="K8:K55" si="13">J8-F8</f>
        <v>0</v>
      </c>
      <c r="L8" s="40">
        <f t="shared" ref="L8:L55" si="14">J8/E8-100%</f>
        <v>1.4925824549730127E-2</v>
      </c>
      <c r="M8" s="41">
        <f t="shared" ref="M8:M55" si="15">J8/F8-100%</f>
        <v>0</v>
      </c>
      <c r="N8" s="18">
        <v>6711.4</v>
      </c>
      <c r="O8" s="60">
        <f t="shared" ref="O8:O55" si="16">N8-J8</f>
        <v>0</v>
      </c>
      <c r="P8" s="60">
        <f t="shared" ref="P8:P55" si="17">N8/F8-100%</f>
        <v>0</v>
      </c>
      <c r="Q8" s="61">
        <f t="shared" ref="Q8:Q55" si="18">N8/J8-100%</f>
        <v>0</v>
      </c>
    </row>
    <row r="9" spans="1:17" ht="94.5" x14ac:dyDescent="0.25">
      <c r="A9" s="13" t="s">
        <v>21</v>
      </c>
      <c r="B9" s="8" t="s">
        <v>17</v>
      </c>
      <c r="C9" s="8" t="s">
        <v>28</v>
      </c>
      <c r="D9" s="1">
        <v>184618.99</v>
      </c>
      <c r="E9" s="29">
        <v>199980.5</v>
      </c>
      <c r="F9" s="44">
        <v>211474.7</v>
      </c>
      <c r="G9" s="1">
        <f t="shared" si="11"/>
        <v>11494.200000000012</v>
      </c>
      <c r="H9" s="40">
        <f t="shared" si="1"/>
        <v>0.14546558834494783</v>
      </c>
      <c r="I9" s="41">
        <f t="shared" si="12"/>
        <v>5.7476603968886986E-2</v>
      </c>
      <c r="J9" s="18">
        <v>209984.4</v>
      </c>
      <c r="K9" s="1">
        <f t="shared" si="13"/>
        <v>-1490.3000000000175</v>
      </c>
      <c r="L9" s="40">
        <f t="shared" si="14"/>
        <v>5.0024377376794105E-2</v>
      </c>
      <c r="M9" s="41">
        <f t="shared" si="15"/>
        <v>-7.0471786932433389E-3</v>
      </c>
      <c r="N9" s="18">
        <v>209984.4</v>
      </c>
      <c r="O9" s="60">
        <f t="shared" si="16"/>
        <v>0</v>
      </c>
      <c r="P9" s="60">
        <f t="shared" si="17"/>
        <v>-7.0471786932433389E-3</v>
      </c>
      <c r="Q9" s="61">
        <f t="shared" si="18"/>
        <v>0</v>
      </c>
    </row>
    <row r="10" spans="1:17" ht="15.75" x14ac:dyDescent="0.25">
      <c r="A10" s="13" t="s">
        <v>22</v>
      </c>
      <c r="B10" s="8" t="s">
        <v>17</v>
      </c>
      <c r="C10" s="8" t="s">
        <v>29</v>
      </c>
      <c r="D10" s="1">
        <v>1.62</v>
      </c>
      <c r="E10" s="29">
        <v>6.1</v>
      </c>
      <c r="F10" s="44">
        <v>5.9</v>
      </c>
      <c r="G10" s="1">
        <f>F10-E10</f>
        <v>-0.19999999999999929</v>
      </c>
      <c r="H10" s="40">
        <f t="shared" si="1"/>
        <v>2.6419753086419755</v>
      </c>
      <c r="I10" s="41">
        <f t="shared" si="12"/>
        <v>-3.2786885245901565E-2</v>
      </c>
      <c r="J10" s="18">
        <v>39.4</v>
      </c>
      <c r="K10" s="1">
        <f t="shared" si="13"/>
        <v>33.5</v>
      </c>
      <c r="L10" s="40">
        <f t="shared" si="14"/>
        <v>5.4590163934426235</v>
      </c>
      <c r="M10" s="41">
        <f t="shared" si="15"/>
        <v>5.6779661016949143</v>
      </c>
      <c r="N10" s="18">
        <v>5.8</v>
      </c>
      <c r="O10" s="60">
        <f t="shared" si="16"/>
        <v>-33.6</v>
      </c>
      <c r="P10" s="60">
        <f t="shared" si="17"/>
        <v>-1.6949152542372947E-2</v>
      </c>
      <c r="Q10" s="61">
        <f t="shared" si="18"/>
        <v>-0.85279187817258884</v>
      </c>
    </row>
    <row r="11" spans="1:17" ht="78.75" x14ac:dyDescent="0.25">
      <c r="A11" s="13" t="s">
        <v>23</v>
      </c>
      <c r="B11" s="8" t="s">
        <v>17</v>
      </c>
      <c r="C11" s="8" t="s">
        <v>30</v>
      </c>
      <c r="D11" s="1">
        <v>18920.37285</v>
      </c>
      <c r="E11" s="38">
        <v>19977.2</v>
      </c>
      <c r="F11" s="38">
        <v>21664</v>
      </c>
      <c r="G11" s="1">
        <f t="shared" si="11"/>
        <v>1686.7999999999993</v>
      </c>
      <c r="H11" s="40">
        <f t="shared" si="1"/>
        <v>0.1450091481680289</v>
      </c>
      <c r="I11" s="41">
        <f t="shared" si="12"/>
        <v>8.443625733335991E-2</v>
      </c>
      <c r="J11" s="18">
        <v>21664</v>
      </c>
      <c r="K11" s="1">
        <f t="shared" si="13"/>
        <v>0</v>
      </c>
      <c r="L11" s="40">
        <f t="shared" si="14"/>
        <v>8.443625733335991E-2</v>
      </c>
      <c r="M11" s="41">
        <f t="shared" si="15"/>
        <v>0</v>
      </c>
      <c r="N11" s="18">
        <v>21664</v>
      </c>
      <c r="O11" s="60">
        <f t="shared" si="16"/>
        <v>0</v>
      </c>
      <c r="P11" s="60">
        <f t="shared" si="17"/>
        <v>0</v>
      </c>
      <c r="Q11" s="61">
        <f t="shared" si="18"/>
        <v>0</v>
      </c>
    </row>
    <row r="12" spans="1:17" ht="15.75" x14ac:dyDescent="0.25">
      <c r="A12" s="13" t="s">
        <v>24</v>
      </c>
      <c r="B12" s="8" t="s">
        <v>17</v>
      </c>
      <c r="C12" s="8" t="s">
        <v>32</v>
      </c>
      <c r="D12" s="1">
        <v>0</v>
      </c>
      <c r="E12" s="38">
        <v>3236.1</v>
      </c>
      <c r="F12" s="38">
        <v>5000</v>
      </c>
      <c r="G12" s="1">
        <f t="shared" si="11"/>
        <v>1763.9</v>
      </c>
      <c r="H12" s="40" t="e">
        <f t="shared" si="1"/>
        <v>#DIV/0!</v>
      </c>
      <c r="I12" s="41">
        <f t="shared" si="12"/>
        <v>0.54506968264268729</v>
      </c>
      <c r="J12" s="18">
        <v>5000</v>
      </c>
      <c r="K12" s="1">
        <f t="shared" si="13"/>
        <v>0</v>
      </c>
      <c r="L12" s="40">
        <f t="shared" si="14"/>
        <v>0.54506968264268729</v>
      </c>
      <c r="M12" s="41">
        <f t="shared" si="15"/>
        <v>0</v>
      </c>
      <c r="N12" s="18">
        <v>5000</v>
      </c>
      <c r="O12" s="60">
        <f t="shared" si="16"/>
        <v>0</v>
      </c>
      <c r="P12" s="60">
        <f t="shared" si="17"/>
        <v>0</v>
      </c>
      <c r="Q12" s="61">
        <f t="shared" si="18"/>
        <v>0</v>
      </c>
    </row>
    <row r="13" spans="1:17" ht="31.5" x14ac:dyDescent="0.25">
      <c r="A13" s="13" t="s">
        <v>25</v>
      </c>
      <c r="B13" s="8" t="s">
        <v>17</v>
      </c>
      <c r="C13" s="8" t="s">
        <v>33</v>
      </c>
      <c r="D13" s="1">
        <v>130406.2</v>
      </c>
      <c r="E13" s="38">
        <v>167472.79999999999</v>
      </c>
      <c r="F13" s="44">
        <v>138831.79999999999</v>
      </c>
      <c r="G13" s="1">
        <f t="shared" si="11"/>
        <v>-28641</v>
      </c>
      <c r="H13" s="40">
        <f t="shared" si="1"/>
        <v>6.4610424964457236E-2</v>
      </c>
      <c r="I13" s="41">
        <f t="shared" si="12"/>
        <v>-0.17101881618985293</v>
      </c>
      <c r="J13" s="18">
        <v>134506.9</v>
      </c>
      <c r="K13" s="1">
        <f t="shared" si="13"/>
        <v>-4324.8999999999942</v>
      </c>
      <c r="L13" s="40">
        <f t="shared" si="14"/>
        <v>-0.19684330828647989</v>
      </c>
      <c r="M13" s="41">
        <f t="shared" si="15"/>
        <v>-3.1152084752916753E-2</v>
      </c>
      <c r="N13" s="18">
        <v>134253</v>
      </c>
      <c r="O13" s="60">
        <f t="shared" si="16"/>
        <v>-253.89999999999418</v>
      </c>
      <c r="P13" s="60">
        <f t="shared" si="17"/>
        <v>-3.2980916475908173E-2</v>
      </c>
      <c r="Q13" s="61">
        <f t="shared" si="18"/>
        <v>-1.8876355042009019E-3</v>
      </c>
    </row>
    <row r="14" spans="1:17" ht="15.75" x14ac:dyDescent="0.25">
      <c r="A14" s="33" t="s">
        <v>66</v>
      </c>
      <c r="B14" s="35" t="s">
        <v>26</v>
      </c>
      <c r="C14" s="51" t="s">
        <v>18</v>
      </c>
      <c r="D14" s="39">
        <f>D15</f>
        <v>3165</v>
      </c>
      <c r="E14" s="39">
        <f>E15</f>
        <v>4177.5</v>
      </c>
      <c r="F14" s="53">
        <f>F15</f>
        <v>4521.3999999999996</v>
      </c>
      <c r="G14" s="65">
        <f t="shared" si="11"/>
        <v>343.89999999999964</v>
      </c>
      <c r="H14" s="64">
        <f t="shared" si="1"/>
        <v>0.42856240126382295</v>
      </c>
      <c r="I14" s="63">
        <f t="shared" si="12"/>
        <v>8.2321962896469092E-2</v>
      </c>
      <c r="J14" s="39">
        <f t="shared" ref="J14" si="19">J15</f>
        <v>4956.2</v>
      </c>
      <c r="K14" s="65">
        <f t="shared" si="13"/>
        <v>434.80000000000018</v>
      </c>
      <c r="L14" s="64">
        <f t="shared" si="14"/>
        <v>0.18640335128665475</v>
      </c>
      <c r="M14" s="63">
        <f t="shared" si="15"/>
        <v>9.6164904675543061E-2</v>
      </c>
      <c r="N14" s="39">
        <f t="shared" ref="N14" si="20">N15</f>
        <v>5135</v>
      </c>
      <c r="O14" s="66">
        <f t="shared" si="16"/>
        <v>178.80000000000018</v>
      </c>
      <c r="P14" s="66">
        <f t="shared" si="17"/>
        <v>0.13571017826336984</v>
      </c>
      <c r="Q14" s="67">
        <f t="shared" si="18"/>
        <v>3.6076025987651805E-2</v>
      </c>
    </row>
    <row r="15" spans="1:17" ht="31.5" x14ac:dyDescent="0.25">
      <c r="A15" s="34" t="s">
        <v>67</v>
      </c>
      <c r="B15" s="50" t="s">
        <v>26</v>
      </c>
      <c r="C15" s="36" t="s">
        <v>27</v>
      </c>
      <c r="D15" s="1">
        <v>3165</v>
      </c>
      <c r="E15" s="29">
        <v>4177.5</v>
      </c>
      <c r="F15" s="18">
        <v>4521.3999999999996</v>
      </c>
      <c r="G15" s="1">
        <f t="shared" si="11"/>
        <v>343.89999999999964</v>
      </c>
      <c r="H15" s="40">
        <f t="shared" si="1"/>
        <v>0.42856240126382295</v>
      </c>
      <c r="I15" s="41">
        <f t="shared" si="12"/>
        <v>8.2321962896469092E-2</v>
      </c>
      <c r="J15" s="56">
        <v>4956.2</v>
      </c>
      <c r="K15" s="1">
        <f t="shared" si="13"/>
        <v>434.80000000000018</v>
      </c>
      <c r="L15" s="40">
        <f t="shared" si="14"/>
        <v>0.18640335128665475</v>
      </c>
      <c r="M15" s="41">
        <f t="shared" si="15"/>
        <v>9.6164904675543061E-2</v>
      </c>
      <c r="N15" s="56">
        <v>5135</v>
      </c>
      <c r="O15" s="60">
        <f t="shared" si="16"/>
        <v>178.80000000000018</v>
      </c>
      <c r="P15" s="60">
        <f t="shared" si="17"/>
        <v>0.13571017826336984</v>
      </c>
      <c r="Q15" s="61">
        <f t="shared" si="18"/>
        <v>3.6076025987651805E-2</v>
      </c>
    </row>
    <row r="16" spans="1:17" ht="31.5" x14ac:dyDescent="0.25">
      <c r="A16" s="14" t="s">
        <v>2</v>
      </c>
      <c r="B16" s="16" t="s">
        <v>27</v>
      </c>
      <c r="C16" s="16" t="s">
        <v>18</v>
      </c>
      <c r="D16" s="25">
        <f>D17+D18</f>
        <v>10108.1</v>
      </c>
      <c r="E16" s="25">
        <f>E17+E18</f>
        <v>29538.400000000001</v>
      </c>
      <c r="F16" s="25">
        <f t="shared" ref="F16:N16" si="21">F17+F18</f>
        <v>30644.1</v>
      </c>
      <c r="G16" s="65">
        <f t="shared" si="11"/>
        <v>1105.6999999999971</v>
      </c>
      <c r="H16" s="64">
        <f t="shared" si="1"/>
        <v>2.0316379932925077</v>
      </c>
      <c r="I16" s="63">
        <f t="shared" si="12"/>
        <v>3.7432630067979256E-2</v>
      </c>
      <c r="J16" s="25">
        <f t="shared" si="21"/>
        <v>14670.7</v>
      </c>
      <c r="K16" s="65">
        <f t="shared" si="13"/>
        <v>-15973.399999999998</v>
      </c>
      <c r="L16" s="64">
        <f t="shared" si="14"/>
        <v>-0.50333464236383829</v>
      </c>
      <c r="M16" s="63">
        <f t="shared" si="15"/>
        <v>-0.52125531505248968</v>
      </c>
      <c r="N16" s="25">
        <f t="shared" si="21"/>
        <v>14686.7</v>
      </c>
      <c r="O16" s="66">
        <f t="shared" si="16"/>
        <v>16</v>
      </c>
      <c r="P16" s="66">
        <f t="shared" si="17"/>
        <v>-0.52073319170737586</v>
      </c>
      <c r="Q16" s="67">
        <f t="shared" si="18"/>
        <v>1.0906091733864365E-3</v>
      </c>
    </row>
    <row r="17" spans="1:17" ht="63" x14ac:dyDescent="0.25">
      <c r="A17" s="2" t="s">
        <v>34</v>
      </c>
      <c r="B17" s="9" t="s">
        <v>27</v>
      </c>
      <c r="C17" s="9" t="s">
        <v>37</v>
      </c>
      <c r="D17" s="1">
        <v>4832.8</v>
      </c>
      <c r="E17" s="26">
        <v>23087</v>
      </c>
      <c r="F17" s="18">
        <v>23045</v>
      </c>
      <c r="G17" s="1">
        <f t="shared" si="11"/>
        <v>-42</v>
      </c>
      <c r="H17" s="40">
        <f t="shared" si="1"/>
        <v>3.7684572090713457</v>
      </c>
      <c r="I17" s="41">
        <f t="shared" si="12"/>
        <v>-1.8192056135487578E-3</v>
      </c>
      <c r="J17" s="18">
        <v>7350</v>
      </c>
      <c r="K17" s="1">
        <f t="shared" si="13"/>
        <v>-15695</v>
      </c>
      <c r="L17" s="40">
        <f t="shared" si="14"/>
        <v>-0.68163901762896861</v>
      </c>
      <c r="M17" s="41">
        <f t="shared" si="15"/>
        <v>-0.68105879800390534</v>
      </c>
      <c r="N17" s="18">
        <v>7366</v>
      </c>
      <c r="O17" s="60">
        <f t="shared" si="16"/>
        <v>16</v>
      </c>
      <c r="P17" s="60">
        <f t="shared" si="17"/>
        <v>-0.68036450423085271</v>
      </c>
      <c r="Q17" s="61">
        <f t="shared" si="18"/>
        <v>2.1768707482994198E-3</v>
      </c>
    </row>
    <row r="18" spans="1:17" ht="47.25" x14ac:dyDescent="0.25">
      <c r="A18" s="2" t="s">
        <v>35</v>
      </c>
      <c r="B18" s="9" t="s">
        <v>27</v>
      </c>
      <c r="C18" s="9" t="s">
        <v>36</v>
      </c>
      <c r="D18" s="1">
        <v>5275.3</v>
      </c>
      <c r="E18" s="29">
        <v>6451.4</v>
      </c>
      <c r="F18" s="18">
        <v>7599.1</v>
      </c>
      <c r="G18" s="1">
        <f t="shared" si="11"/>
        <v>1147.7000000000007</v>
      </c>
      <c r="H18" s="40">
        <f t="shared" si="1"/>
        <v>0.44050575322730467</v>
      </c>
      <c r="I18" s="41">
        <f t="shared" si="12"/>
        <v>0.17789937067923245</v>
      </c>
      <c r="J18" s="18">
        <v>7320.7</v>
      </c>
      <c r="K18" s="1">
        <f t="shared" si="13"/>
        <v>-278.40000000000055</v>
      </c>
      <c r="L18" s="40">
        <f t="shared" si="14"/>
        <v>0.1347459466162384</v>
      </c>
      <c r="M18" s="41">
        <f t="shared" si="15"/>
        <v>-3.6635917411272478E-2</v>
      </c>
      <c r="N18" s="18">
        <v>7320.7</v>
      </c>
      <c r="O18" s="60">
        <f t="shared" si="16"/>
        <v>0</v>
      </c>
      <c r="P18" s="60">
        <f t="shared" si="17"/>
        <v>-3.6635917411272478E-2</v>
      </c>
      <c r="Q18" s="61">
        <f t="shared" si="18"/>
        <v>0</v>
      </c>
    </row>
    <row r="19" spans="1:17" ht="15.75" x14ac:dyDescent="0.25">
      <c r="A19" s="6" t="s">
        <v>3</v>
      </c>
      <c r="B19" s="17" t="s">
        <v>28</v>
      </c>
      <c r="C19" s="17" t="s">
        <v>18</v>
      </c>
      <c r="D19" s="39">
        <f>SUM(D20:D22)</f>
        <v>379743.2</v>
      </c>
      <c r="E19" s="39">
        <f>SUM(E20:E22)</f>
        <v>1048914.2000000002</v>
      </c>
      <c r="F19" s="39">
        <f t="shared" ref="F19:N19" si="22">SUM(F20:F22)</f>
        <v>133621.79999999999</v>
      </c>
      <c r="G19" s="65">
        <f t="shared" si="11"/>
        <v>-915292.40000000014</v>
      </c>
      <c r="H19" s="64">
        <f t="shared" si="1"/>
        <v>-0.64812589139186705</v>
      </c>
      <c r="I19" s="63">
        <f t="shared" si="12"/>
        <v>-0.87260940885346017</v>
      </c>
      <c r="J19" s="39">
        <f t="shared" si="22"/>
        <v>238872.4</v>
      </c>
      <c r="K19" s="65">
        <f t="shared" si="13"/>
        <v>105250.6</v>
      </c>
      <c r="L19" s="64">
        <f t="shared" si="14"/>
        <v>-0.77226697855744542</v>
      </c>
      <c r="M19" s="63">
        <f t="shared" si="15"/>
        <v>0.78767536434923047</v>
      </c>
      <c r="N19" s="39">
        <f t="shared" si="22"/>
        <v>289221.40000000002</v>
      </c>
      <c r="O19" s="66">
        <f t="shared" si="16"/>
        <v>50349.000000000029</v>
      </c>
      <c r="P19" s="66">
        <f t="shared" si="17"/>
        <v>1.1644776525986034</v>
      </c>
      <c r="Q19" s="67">
        <f t="shared" si="18"/>
        <v>0.21077780438426563</v>
      </c>
    </row>
    <row r="20" spans="1:17" ht="15.75" x14ac:dyDescent="0.25">
      <c r="A20" s="13" t="s">
        <v>38</v>
      </c>
      <c r="B20" s="10" t="s">
        <v>28</v>
      </c>
      <c r="C20" s="10" t="s">
        <v>29</v>
      </c>
      <c r="D20" s="1">
        <v>308.8</v>
      </c>
      <c r="E20" s="26">
        <v>453</v>
      </c>
      <c r="F20" s="26">
        <v>919</v>
      </c>
      <c r="G20" s="1">
        <f t="shared" si="11"/>
        <v>466</v>
      </c>
      <c r="H20" s="40">
        <f t="shared" si="1"/>
        <v>1.9760362694300517</v>
      </c>
      <c r="I20" s="41">
        <f t="shared" si="12"/>
        <v>1.0286975717439293</v>
      </c>
      <c r="J20" s="18">
        <v>919</v>
      </c>
      <c r="K20" s="1">
        <f t="shared" si="13"/>
        <v>0</v>
      </c>
      <c r="L20" s="40">
        <f t="shared" si="14"/>
        <v>1.0286975717439293</v>
      </c>
      <c r="M20" s="41">
        <f t="shared" si="15"/>
        <v>0</v>
      </c>
      <c r="N20" s="18">
        <v>919</v>
      </c>
      <c r="O20" s="60">
        <f t="shared" si="16"/>
        <v>0</v>
      </c>
      <c r="P20" s="60">
        <f t="shared" si="17"/>
        <v>0</v>
      </c>
      <c r="Q20" s="61">
        <f t="shared" si="18"/>
        <v>0</v>
      </c>
    </row>
    <row r="21" spans="1:17" ht="31.5" x14ac:dyDescent="0.25">
      <c r="A21" s="13" t="s">
        <v>39</v>
      </c>
      <c r="B21" s="10" t="s">
        <v>28</v>
      </c>
      <c r="C21" s="10" t="s">
        <v>42</v>
      </c>
      <c r="D21" s="1">
        <v>371307.7</v>
      </c>
      <c r="E21" s="29">
        <f>1038479.8-200.2</f>
        <v>1038279.6000000001</v>
      </c>
      <c r="F21" s="29">
        <v>125731.5</v>
      </c>
      <c r="G21" s="1">
        <f t="shared" si="11"/>
        <v>-912548.10000000009</v>
      </c>
      <c r="H21" s="40">
        <f t="shared" si="1"/>
        <v>-0.66138192124752604</v>
      </c>
      <c r="I21" s="41">
        <f t="shared" si="12"/>
        <v>-0.87890400620410913</v>
      </c>
      <c r="J21" s="18">
        <v>230979.5</v>
      </c>
      <c r="K21" s="1">
        <f t="shared" si="13"/>
        <v>105248</v>
      </c>
      <c r="L21" s="40">
        <f t="shared" si="14"/>
        <v>-0.77753632065967593</v>
      </c>
      <c r="M21" s="41">
        <f t="shared" si="15"/>
        <v>0.83708537637743929</v>
      </c>
      <c r="N21" s="18">
        <v>281328.5</v>
      </c>
      <c r="O21" s="60">
        <f t="shared" si="16"/>
        <v>50349</v>
      </c>
      <c r="P21" s="60">
        <f t="shared" si="17"/>
        <v>1.2375339513168937</v>
      </c>
      <c r="Q21" s="61">
        <f t="shared" si="18"/>
        <v>0.21798038354053073</v>
      </c>
    </row>
    <row r="22" spans="1:17" ht="31.5" x14ac:dyDescent="0.25">
      <c r="A22" s="13" t="s">
        <v>40</v>
      </c>
      <c r="B22" s="10" t="s">
        <v>28</v>
      </c>
      <c r="C22" s="10" t="s">
        <v>41</v>
      </c>
      <c r="D22" s="1">
        <v>8126.7</v>
      </c>
      <c r="E22" s="29">
        <v>10181.6</v>
      </c>
      <c r="F22" s="29">
        <v>6971.3</v>
      </c>
      <c r="G22" s="1">
        <f t="shared" si="11"/>
        <v>-3210.3</v>
      </c>
      <c r="H22" s="40">
        <f t="shared" si="1"/>
        <v>-0.14217332988790032</v>
      </c>
      <c r="I22" s="41">
        <f t="shared" si="12"/>
        <v>-0.31530407794452742</v>
      </c>
      <c r="J22" s="18">
        <v>6973.9</v>
      </c>
      <c r="K22" s="1">
        <f t="shared" si="13"/>
        <v>2.5999999999994543</v>
      </c>
      <c r="L22" s="40">
        <f t="shared" si="14"/>
        <v>-0.31504871532961432</v>
      </c>
      <c r="M22" s="41">
        <f t="shared" si="15"/>
        <v>3.7295769799028378E-4</v>
      </c>
      <c r="N22" s="18">
        <v>6973.9</v>
      </c>
      <c r="O22" s="60">
        <f t="shared" si="16"/>
        <v>0</v>
      </c>
      <c r="P22" s="60">
        <f t="shared" si="17"/>
        <v>3.7295769799028378E-4</v>
      </c>
      <c r="Q22" s="61">
        <f t="shared" si="18"/>
        <v>0</v>
      </c>
    </row>
    <row r="23" spans="1:17" ht="15.75" x14ac:dyDescent="0.25">
      <c r="A23" s="6" t="s">
        <v>4</v>
      </c>
      <c r="B23" s="17" t="s">
        <v>29</v>
      </c>
      <c r="C23" s="17" t="s">
        <v>18</v>
      </c>
      <c r="D23" s="39">
        <f>SUM(D24:D26)</f>
        <v>516122</v>
      </c>
      <c r="E23" s="39">
        <f>SUM(E24:E26)</f>
        <v>658714.5</v>
      </c>
      <c r="F23" s="39">
        <f>SUM(F24:F26)</f>
        <v>344432.4</v>
      </c>
      <c r="G23" s="65">
        <f t="shared" si="11"/>
        <v>-314282.09999999998</v>
      </c>
      <c r="H23" s="64">
        <f t="shared" si="1"/>
        <v>-0.33265313239892891</v>
      </c>
      <c r="I23" s="63">
        <f t="shared" si="12"/>
        <v>-0.4771142885119426</v>
      </c>
      <c r="J23" s="39">
        <f t="shared" ref="J23:N23" si="23">SUM(J24:J26)</f>
        <v>289399.8</v>
      </c>
      <c r="K23" s="65">
        <f t="shared" si="13"/>
        <v>-55032.600000000035</v>
      </c>
      <c r="L23" s="64">
        <f t="shared" si="14"/>
        <v>-0.56065973953814585</v>
      </c>
      <c r="M23" s="63">
        <f t="shared" si="15"/>
        <v>-0.1597776515798166</v>
      </c>
      <c r="N23" s="39">
        <f t="shared" si="23"/>
        <v>231110.8</v>
      </c>
      <c r="O23" s="66">
        <f t="shared" si="16"/>
        <v>-58289</v>
      </c>
      <c r="P23" s="66">
        <f t="shared" si="17"/>
        <v>-0.32900969827461068</v>
      </c>
      <c r="Q23" s="67">
        <f t="shared" si="18"/>
        <v>-0.20141340802585217</v>
      </c>
    </row>
    <row r="24" spans="1:17" ht="15.75" x14ac:dyDescent="0.25">
      <c r="A24" s="3" t="s">
        <v>43</v>
      </c>
      <c r="B24" s="10" t="s">
        <v>29</v>
      </c>
      <c r="C24" s="10" t="s">
        <v>17</v>
      </c>
      <c r="D24" s="1">
        <v>18367.7</v>
      </c>
      <c r="E24" s="26">
        <v>19590</v>
      </c>
      <c r="F24" s="18">
        <v>12300</v>
      </c>
      <c r="G24" s="1">
        <f t="shared" si="11"/>
        <v>-7290</v>
      </c>
      <c r="H24" s="40">
        <f t="shared" si="1"/>
        <v>-0.33034620556738192</v>
      </c>
      <c r="I24" s="41">
        <f t="shared" si="12"/>
        <v>-0.37212863705972432</v>
      </c>
      <c r="J24" s="18">
        <v>12300</v>
      </c>
      <c r="K24" s="1">
        <f t="shared" si="13"/>
        <v>0</v>
      </c>
      <c r="L24" s="40">
        <f t="shared" si="14"/>
        <v>-0.37212863705972432</v>
      </c>
      <c r="M24" s="41">
        <f t="shared" si="15"/>
        <v>0</v>
      </c>
      <c r="N24" s="18">
        <v>12300</v>
      </c>
      <c r="O24" s="60">
        <f t="shared" si="16"/>
        <v>0</v>
      </c>
      <c r="P24" s="60">
        <f t="shared" si="17"/>
        <v>0</v>
      </c>
      <c r="Q24" s="61">
        <f t="shared" si="18"/>
        <v>0</v>
      </c>
    </row>
    <row r="25" spans="1:17" ht="15.75" x14ac:dyDescent="0.25">
      <c r="A25" s="3" t="s">
        <v>44</v>
      </c>
      <c r="B25" s="10" t="s">
        <v>29</v>
      </c>
      <c r="C25" s="10" t="s">
        <v>26</v>
      </c>
      <c r="D25" s="1">
        <v>370040.7</v>
      </c>
      <c r="E25" s="29">
        <v>394754.2</v>
      </c>
      <c r="F25" s="18">
        <v>153592.6</v>
      </c>
      <c r="G25" s="1">
        <f t="shared" si="11"/>
        <v>-241161.60000000001</v>
      </c>
      <c r="H25" s="40">
        <f t="shared" si="1"/>
        <v>-0.58493052250738908</v>
      </c>
      <c r="I25" s="41">
        <f t="shared" si="12"/>
        <v>-0.61091585599342579</v>
      </c>
      <c r="J25" s="18">
        <v>140403.9</v>
      </c>
      <c r="K25" s="1">
        <f t="shared" si="13"/>
        <v>-13188.700000000012</v>
      </c>
      <c r="L25" s="40">
        <f t="shared" si="14"/>
        <v>-0.64432576018190568</v>
      </c>
      <c r="M25" s="41">
        <f t="shared" si="15"/>
        <v>-8.5868069164790617E-2</v>
      </c>
      <c r="N25" s="18">
        <v>96419.7</v>
      </c>
      <c r="O25" s="60">
        <f t="shared" si="16"/>
        <v>-43984.2</v>
      </c>
      <c r="P25" s="60">
        <f t="shared" si="17"/>
        <v>-0.37223733435074347</v>
      </c>
      <c r="Q25" s="61">
        <f t="shared" si="18"/>
        <v>-0.31326907585900388</v>
      </c>
    </row>
    <row r="26" spans="1:17" ht="15.75" x14ac:dyDescent="0.25">
      <c r="A26" s="3" t="s">
        <v>45</v>
      </c>
      <c r="B26" s="10" t="s">
        <v>29</v>
      </c>
      <c r="C26" s="10" t="s">
        <v>27</v>
      </c>
      <c r="D26" s="1">
        <v>127713.60000000001</v>
      </c>
      <c r="E26" s="29">
        <v>244370.3</v>
      </c>
      <c r="F26" s="18">
        <v>178539.8</v>
      </c>
      <c r="G26" s="1">
        <f t="shared" si="11"/>
        <v>-65830.5</v>
      </c>
      <c r="H26" s="40">
        <f t="shared" si="1"/>
        <v>0.39797014570100586</v>
      </c>
      <c r="I26" s="41">
        <f t="shared" si="12"/>
        <v>-0.26938830127883795</v>
      </c>
      <c r="J26" s="18">
        <v>136695.9</v>
      </c>
      <c r="K26" s="1">
        <f t="shared" si="13"/>
        <v>-41843.899999999994</v>
      </c>
      <c r="L26" s="40">
        <f t="shared" si="14"/>
        <v>-0.44061982982383707</v>
      </c>
      <c r="M26" s="41">
        <f t="shared" si="15"/>
        <v>-0.23436735114523488</v>
      </c>
      <c r="N26" s="18">
        <v>122391.1</v>
      </c>
      <c r="O26" s="60">
        <f t="shared" si="16"/>
        <v>-14304.799999999988</v>
      </c>
      <c r="P26" s="60">
        <f t="shared" si="17"/>
        <v>-0.31448842218933815</v>
      </c>
      <c r="Q26" s="61">
        <f t="shared" si="18"/>
        <v>-0.10464688406894418</v>
      </c>
    </row>
    <row r="27" spans="1:17" ht="31.5" x14ac:dyDescent="0.25">
      <c r="A27" s="3" t="s">
        <v>69</v>
      </c>
      <c r="B27" s="10" t="s">
        <v>29</v>
      </c>
      <c r="C27" s="10" t="s">
        <v>29</v>
      </c>
      <c r="D27" s="1">
        <v>0</v>
      </c>
      <c r="E27" s="29">
        <v>0</v>
      </c>
      <c r="F27" s="45">
        <v>0</v>
      </c>
      <c r="G27" s="1">
        <f t="shared" si="11"/>
        <v>0</v>
      </c>
      <c r="H27" s="40" t="e">
        <f t="shared" si="1"/>
        <v>#DIV/0!</v>
      </c>
      <c r="I27" s="41" t="e">
        <f t="shared" si="12"/>
        <v>#DIV/0!</v>
      </c>
      <c r="J27" s="57">
        <v>0</v>
      </c>
      <c r="K27" s="1">
        <f t="shared" si="13"/>
        <v>0</v>
      </c>
      <c r="L27" s="40" t="e">
        <f t="shared" si="14"/>
        <v>#DIV/0!</v>
      </c>
      <c r="M27" s="41" t="e">
        <f t="shared" si="15"/>
        <v>#DIV/0!</v>
      </c>
      <c r="N27" s="59">
        <v>0</v>
      </c>
      <c r="O27" s="60">
        <f t="shared" si="16"/>
        <v>0</v>
      </c>
      <c r="P27" s="60" t="e">
        <f t="shared" si="17"/>
        <v>#DIV/0!</v>
      </c>
      <c r="Q27" s="61" t="e">
        <f t="shared" si="18"/>
        <v>#DIV/0!</v>
      </c>
    </row>
    <row r="28" spans="1:17" ht="15.75" x14ac:dyDescent="0.25">
      <c r="A28" s="6" t="s">
        <v>5</v>
      </c>
      <c r="B28" s="17" t="s">
        <v>30</v>
      </c>
      <c r="C28" s="17" t="s">
        <v>18</v>
      </c>
      <c r="D28" s="52">
        <f>D29+D30</f>
        <v>415.5</v>
      </c>
      <c r="E28" s="52">
        <f>E29+E30</f>
        <v>428.3</v>
      </c>
      <c r="F28" s="52">
        <f>F29+F30</f>
        <v>428.3</v>
      </c>
      <c r="G28" s="65">
        <f t="shared" si="11"/>
        <v>0</v>
      </c>
      <c r="H28" s="64">
        <f t="shared" si="1"/>
        <v>3.0806257521059033E-2</v>
      </c>
      <c r="I28" s="63">
        <f t="shared" si="12"/>
        <v>0</v>
      </c>
      <c r="J28" s="52">
        <f t="shared" ref="J28" si="24">J29+J30</f>
        <v>428.3</v>
      </c>
      <c r="K28" s="65">
        <f t="shared" si="13"/>
        <v>0</v>
      </c>
      <c r="L28" s="64">
        <f t="shared" si="14"/>
        <v>0</v>
      </c>
      <c r="M28" s="63">
        <f t="shared" si="15"/>
        <v>0</v>
      </c>
      <c r="N28" s="52">
        <f t="shared" ref="N28" si="25">N29+N30</f>
        <v>428.3</v>
      </c>
      <c r="O28" s="66">
        <f t="shared" si="16"/>
        <v>0</v>
      </c>
      <c r="P28" s="66">
        <f t="shared" si="17"/>
        <v>0</v>
      </c>
      <c r="Q28" s="67">
        <f t="shared" si="18"/>
        <v>0</v>
      </c>
    </row>
    <row r="29" spans="1:17" ht="32.25" x14ac:dyDescent="0.3">
      <c r="A29" s="3" t="s">
        <v>46</v>
      </c>
      <c r="B29" s="10" t="s">
        <v>30</v>
      </c>
      <c r="C29" s="10" t="s">
        <v>27</v>
      </c>
      <c r="D29" s="1">
        <v>107</v>
      </c>
      <c r="E29" s="29">
        <v>108.3</v>
      </c>
      <c r="F29" s="18">
        <v>108.3</v>
      </c>
      <c r="G29" s="1">
        <f t="shared" si="11"/>
        <v>0</v>
      </c>
      <c r="H29" s="40">
        <f t="shared" si="1"/>
        <v>1.2149532710280297E-2</v>
      </c>
      <c r="I29" s="41">
        <f t="shared" si="12"/>
        <v>0</v>
      </c>
      <c r="J29" s="18">
        <v>108.3</v>
      </c>
      <c r="K29" s="1">
        <f t="shared" si="13"/>
        <v>0</v>
      </c>
      <c r="L29" s="40">
        <f t="shared" si="14"/>
        <v>0</v>
      </c>
      <c r="M29" s="41">
        <f t="shared" si="15"/>
        <v>0</v>
      </c>
      <c r="N29" s="54">
        <v>108.3</v>
      </c>
      <c r="O29" s="60">
        <f t="shared" si="16"/>
        <v>0</v>
      </c>
      <c r="P29" s="60">
        <f t="shared" si="17"/>
        <v>0</v>
      </c>
      <c r="Q29" s="61">
        <f t="shared" si="18"/>
        <v>0</v>
      </c>
    </row>
    <row r="30" spans="1:17" ht="32.25" x14ac:dyDescent="0.3">
      <c r="A30" s="3" t="s">
        <v>47</v>
      </c>
      <c r="B30" s="10" t="s">
        <v>30</v>
      </c>
      <c r="C30" s="10" t="s">
        <v>29</v>
      </c>
      <c r="D30" s="1">
        <v>308.5</v>
      </c>
      <c r="E30" s="26">
        <v>320</v>
      </c>
      <c r="F30" s="18">
        <v>320</v>
      </c>
      <c r="G30" s="1">
        <f t="shared" si="11"/>
        <v>0</v>
      </c>
      <c r="H30" s="40">
        <f t="shared" si="1"/>
        <v>3.7277147487844386E-2</v>
      </c>
      <c r="I30" s="41">
        <f t="shared" si="12"/>
        <v>0</v>
      </c>
      <c r="J30" s="18">
        <v>320</v>
      </c>
      <c r="K30" s="1">
        <f t="shared" si="13"/>
        <v>0</v>
      </c>
      <c r="L30" s="40">
        <f t="shared" si="14"/>
        <v>0</v>
      </c>
      <c r="M30" s="41">
        <f t="shared" si="15"/>
        <v>0</v>
      </c>
      <c r="N30" s="54">
        <v>320</v>
      </c>
      <c r="O30" s="60">
        <f t="shared" si="16"/>
        <v>0</v>
      </c>
      <c r="P30" s="60">
        <f t="shared" si="17"/>
        <v>0</v>
      </c>
      <c r="Q30" s="61">
        <f t="shared" si="18"/>
        <v>0</v>
      </c>
    </row>
    <row r="31" spans="1:17" ht="15.75" x14ac:dyDescent="0.25">
      <c r="A31" s="6" t="s">
        <v>6</v>
      </c>
      <c r="B31" s="17" t="s">
        <v>31</v>
      </c>
      <c r="C31" s="17" t="s">
        <v>18</v>
      </c>
      <c r="D31" s="39">
        <f>SUM(D32:D36)</f>
        <v>1337183.6000000001</v>
      </c>
      <c r="E31" s="39">
        <f>SUM(E32:E36)</f>
        <v>1495810.4999999998</v>
      </c>
      <c r="F31" s="39">
        <f>SUM(F32:F36)</f>
        <v>1425312.0999999999</v>
      </c>
      <c r="G31" s="65">
        <f t="shared" si="11"/>
        <v>-70498.399999999907</v>
      </c>
      <c r="H31" s="64">
        <f t="shared" si="1"/>
        <v>6.590605807609351E-2</v>
      </c>
      <c r="I31" s="63">
        <f t="shared" si="12"/>
        <v>-4.7130569012585388E-2</v>
      </c>
      <c r="J31" s="39">
        <f t="shared" ref="J31:N31" si="26">SUM(J32:J36)</f>
        <v>1416083.8</v>
      </c>
      <c r="K31" s="65">
        <f t="shared" si="13"/>
        <v>-9228.2999999998137</v>
      </c>
      <c r="L31" s="64">
        <f t="shared" si="14"/>
        <v>-5.3300000233986733E-2</v>
      </c>
      <c r="M31" s="63">
        <f t="shared" si="15"/>
        <v>-6.4745819529630211E-3</v>
      </c>
      <c r="N31" s="39">
        <f t="shared" si="26"/>
        <v>1406335.5</v>
      </c>
      <c r="O31" s="66">
        <f t="shared" si="16"/>
        <v>-9748.3000000000466</v>
      </c>
      <c r="P31" s="66">
        <f t="shared" si="17"/>
        <v>-1.3313996281937079E-2</v>
      </c>
      <c r="Q31" s="67">
        <f t="shared" si="18"/>
        <v>-6.883985255674907E-3</v>
      </c>
    </row>
    <row r="32" spans="1:17" ht="15.75" x14ac:dyDescent="0.25">
      <c r="A32" s="3" t="s">
        <v>48</v>
      </c>
      <c r="B32" s="10" t="s">
        <v>31</v>
      </c>
      <c r="C32" s="10" t="s">
        <v>17</v>
      </c>
      <c r="D32" s="1">
        <v>429718</v>
      </c>
      <c r="E32" s="29">
        <v>471355.1</v>
      </c>
      <c r="F32" s="29">
        <v>474831.5</v>
      </c>
      <c r="G32" s="1">
        <f t="shared" si="11"/>
        <v>3476.4000000000233</v>
      </c>
      <c r="H32" s="40">
        <f t="shared" si="1"/>
        <v>0.10498396622901529</v>
      </c>
      <c r="I32" s="41">
        <f t="shared" si="12"/>
        <v>7.3753312523827663E-3</v>
      </c>
      <c r="J32" s="58">
        <v>471063.7</v>
      </c>
      <c r="K32" s="1">
        <f t="shared" si="13"/>
        <v>-3767.7999999999884</v>
      </c>
      <c r="L32" s="40">
        <f t="shared" si="14"/>
        <v>-6.1821756039126541E-4</v>
      </c>
      <c r="M32" s="41">
        <f t="shared" si="15"/>
        <v>-7.9350253721582886E-3</v>
      </c>
      <c r="N32" s="58">
        <v>473169</v>
      </c>
      <c r="O32" s="60">
        <f t="shared" si="16"/>
        <v>2105.2999999999884</v>
      </c>
      <c r="P32" s="60">
        <f t="shared" si="17"/>
        <v>-3.5012420195374983E-3</v>
      </c>
      <c r="Q32" s="61">
        <f t="shared" si="18"/>
        <v>4.4692469404881141E-3</v>
      </c>
    </row>
    <row r="33" spans="1:17" ht="15.75" x14ac:dyDescent="0.25">
      <c r="A33" s="3" t="s">
        <v>49</v>
      </c>
      <c r="B33" s="10" t="s">
        <v>31</v>
      </c>
      <c r="C33" s="10" t="s">
        <v>26</v>
      </c>
      <c r="D33" s="1">
        <v>820241.6</v>
      </c>
      <c r="E33" s="26">
        <v>928608.1</v>
      </c>
      <c r="F33" s="26">
        <v>857212.8</v>
      </c>
      <c r="G33" s="1">
        <f t="shared" si="11"/>
        <v>-71395.29999999993</v>
      </c>
      <c r="H33" s="40">
        <f t="shared" si="1"/>
        <v>4.5073549061642515E-2</v>
      </c>
      <c r="I33" s="41">
        <f t="shared" si="12"/>
        <v>-7.6884209818975258E-2</v>
      </c>
      <c r="J33" s="58">
        <v>858426.4</v>
      </c>
      <c r="K33" s="1">
        <f t="shared" si="13"/>
        <v>1213.5999999999767</v>
      </c>
      <c r="L33" s="40">
        <f t="shared" si="14"/>
        <v>-7.5577307585406595E-2</v>
      </c>
      <c r="M33" s="41">
        <f t="shared" si="15"/>
        <v>1.4157511413734891E-3</v>
      </c>
      <c r="N33" s="58">
        <v>846572.8</v>
      </c>
      <c r="O33" s="60">
        <f t="shared" si="16"/>
        <v>-11853.599999999977</v>
      </c>
      <c r="P33" s="60">
        <f t="shared" si="17"/>
        <v>-1.2412320487981465E-2</v>
      </c>
      <c r="Q33" s="61">
        <f t="shared" si="18"/>
        <v>-1.3808522198292095E-2</v>
      </c>
    </row>
    <row r="34" spans="1:17" ht="15.75" x14ac:dyDescent="0.25">
      <c r="A34" s="3" t="s">
        <v>50</v>
      </c>
      <c r="B34" s="10" t="s">
        <v>31</v>
      </c>
      <c r="C34" s="10" t="s">
        <v>27</v>
      </c>
      <c r="D34" s="1">
        <v>38539.599999999999</v>
      </c>
      <c r="E34" s="29">
        <v>43852.4</v>
      </c>
      <c r="F34" s="44">
        <v>36478.699999999997</v>
      </c>
      <c r="G34" s="1">
        <f t="shared" si="11"/>
        <v>-7373.7000000000044</v>
      </c>
      <c r="H34" s="40">
        <f t="shared" si="1"/>
        <v>-5.3474867409106563E-2</v>
      </c>
      <c r="I34" s="41">
        <f t="shared" si="12"/>
        <v>-0.16814815152648444</v>
      </c>
      <c r="J34" s="58">
        <v>36478.800000000003</v>
      </c>
      <c r="K34" s="1">
        <f t="shared" si="13"/>
        <v>0.10000000000582077</v>
      </c>
      <c r="L34" s="40">
        <f t="shared" si="14"/>
        <v>-0.16814587114958357</v>
      </c>
      <c r="M34" s="41">
        <f t="shared" si="15"/>
        <v>2.7413257601693886E-6</v>
      </c>
      <c r="N34" s="58">
        <v>36478.800000000003</v>
      </c>
      <c r="O34" s="60">
        <f t="shared" si="16"/>
        <v>0</v>
      </c>
      <c r="P34" s="60">
        <f t="shared" si="17"/>
        <v>2.7413257601693886E-6</v>
      </c>
      <c r="Q34" s="61">
        <f t="shared" si="18"/>
        <v>0</v>
      </c>
    </row>
    <row r="35" spans="1:17" ht="15.75" x14ac:dyDescent="0.25">
      <c r="A35" s="3" t="s">
        <v>51</v>
      </c>
      <c r="B35" s="10" t="s">
        <v>31</v>
      </c>
      <c r="C35" s="10" t="s">
        <v>31</v>
      </c>
      <c r="D35" s="1">
        <v>754.5</v>
      </c>
      <c r="E35" s="29">
        <v>1631.4</v>
      </c>
      <c r="F35" s="46">
        <v>6113.9</v>
      </c>
      <c r="G35" s="1">
        <f t="shared" si="11"/>
        <v>4482.5</v>
      </c>
      <c r="H35" s="40">
        <f t="shared" si="1"/>
        <v>7.1032471835652746</v>
      </c>
      <c r="I35" s="41">
        <f t="shared" si="12"/>
        <v>2.7476400637489267</v>
      </c>
      <c r="J35" s="58">
        <v>745</v>
      </c>
      <c r="K35" s="1">
        <f t="shared" si="13"/>
        <v>-5368.9</v>
      </c>
      <c r="L35" s="40">
        <f t="shared" si="14"/>
        <v>-0.54333701115606226</v>
      </c>
      <c r="M35" s="41">
        <f t="shared" si="15"/>
        <v>-0.87814651858878945</v>
      </c>
      <c r="N35" s="58">
        <v>745</v>
      </c>
      <c r="O35" s="60">
        <f t="shared" si="16"/>
        <v>0</v>
      </c>
      <c r="P35" s="60">
        <f t="shared" si="17"/>
        <v>-0.87814651858878945</v>
      </c>
      <c r="Q35" s="61">
        <f t="shared" si="18"/>
        <v>0</v>
      </c>
    </row>
    <row r="36" spans="1:17" ht="31.5" x14ac:dyDescent="0.25">
      <c r="A36" s="3" t="s">
        <v>52</v>
      </c>
      <c r="B36" s="10" t="s">
        <v>31</v>
      </c>
      <c r="C36" s="10" t="s">
        <v>42</v>
      </c>
      <c r="D36" s="1">
        <v>47929.9</v>
      </c>
      <c r="E36" s="29">
        <v>50363.5</v>
      </c>
      <c r="F36" s="44">
        <v>50675.199999999997</v>
      </c>
      <c r="G36" s="1">
        <f t="shared" si="11"/>
        <v>311.69999999999709</v>
      </c>
      <c r="H36" s="40">
        <f t="shared" si="1"/>
        <v>5.7277398867930041E-2</v>
      </c>
      <c r="I36" s="41">
        <f t="shared" si="12"/>
        <v>6.1890059269114062E-3</v>
      </c>
      <c r="J36" s="58">
        <v>49369.9</v>
      </c>
      <c r="K36" s="1">
        <f t="shared" si="13"/>
        <v>-1305.2999999999956</v>
      </c>
      <c r="L36" s="40">
        <f t="shared" si="14"/>
        <v>-1.9728573272310257E-2</v>
      </c>
      <c r="M36" s="41">
        <f t="shared" si="15"/>
        <v>-2.5758161783278499E-2</v>
      </c>
      <c r="N36" s="58">
        <v>49369.9</v>
      </c>
      <c r="O36" s="60">
        <f t="shared" si="16"/>
        <v>0</v>
      </c>
      <c r="P36" s="60">
        <f t="shared" si="17"/>
        <v>-2.5758161783278499E-2</v>
      </c>
      <c r="Q36" s="61">
        <f t="shared" si="18"/>
        <v>0</v>
      </c>
    </row>
    <row r="37" spans="1:17" ht="15.75" x14ac:dyDescent="0.25">
      <c r="A37" s="6" t="s">
        <v>9</v>
      </c>
      <c r="B37" s="17" t="s">
        <v>53</v>
      </c>
      <c r="C37" s="17" t="s">
        <v>18</v>
      </c>
      <c r="D37" s="25">
        <f>D38+D39</f>
        <v>163862</v>
      </c>
      <c r="E37" s="25">
        <f>E38+E39</f>
        <v>223201</v>
      </c>
      <c r="F37" s="25">
        <f>F38+F39</f>
        <v>149620.9</v>
      </c>
      <c r="G37" s="65">
        <f t="shared" si="11"/>
        <v>-73580.100000000006</v>
      </c>
      <c r="H37" s="64">
        <f t="shared" si="1"/>
        <v>-8.6909106443226691E-2</v>
      </c>
      <c r="I37" s="63">
        <f t="shared" si="12"/>
        <v>-0.32965846927209108</v>
      </c>
      <c r="J37" s="25">
        <f>J38+J39</f>
        <v>138049.19999999998</v>
      </c>
      <c r="K37" s="65">
        <f t="shared" si="13"/>
        <v>-11571.700000000012</v>
      </c>
      <c r="L37" s="64">
        <f t="shared" si="14"/>
        <v>-0.38150277104493269</v>
      </c>
      <c r="M37" s="63">
        <f t="shared" si="15"/>
        <v>-7.7340130957640363E-2</v>
      </c>
      <c r="N37" s="25">
        <f t="shared" ref="N37" si="27">N38+N39</f>
        <v>138049.19999999998</v>
      </c>
      <c r="O37" s="66">
        <f t="shared" si="16"/>
        <v>0</v>
      </c>
      <c r="P37" s="66">
        <f t="shared" si="17"/>
        <v>-7.7340130957640363E-2</v>
      </c>
      <c r="Q37" s="67">
        <f t="shared" si="18"/>
        <v>0</v>
      </c>
    </row>
    <row r="38" spans="1:17" ht="15.75" x14ac:dyDescent="0.25">
      <c r="A38" s="13" t="s">
        <v>54</v>
      </c>
      <c r="B38" s="19" t="s">
        <v>53</v>
      </c>
      <c r="C38" s="19" t="s">
        <v>17</v>
      </c>
      <c r="D38" s="26">
        <v>158554.20000000001</v>
      </c>
      <c r="E38" s="29">
        <v>217535.6</v>
      </c>
      <c r="F38" s="44">
        <v>143428.1</v>
      </c>
      <c r="G38" s="1">
        <f t="shared" si="11"/>
        <v>-74107.5</v>
      </c>
      <c r="H38" s="40">
        <f t="shared" si="1"/>
        <v>-9.5400184920992337E-2</v>
      </c>
      <c r="I38" s="41">
        <f t="shared" si="12"/>
        <v>-0.34066837795744698</v>
      </c>
      <c r="J38" s="62">
        <v>131856.4</v>
      </c>
      <c r="K38" s="1">
        <f t="shared" si="13"/>
        <v>-11571.700000000012</v>
      </c>
      <c r="L38" s="40">
        <f t="shared" si="14"/>
        <v>-0.39386288956842008</v>
      </c>
      <c r="M38" s="41">
        <f t="shared" si="15"/>
        <v>-8.0679448448386371E-2</v>
      </c>
      <c r="N38" s="62">
        <v>131856.4</v>
      </c>
      <c r="O38" s="60">
        <f t="shared" si="16"/>
        <v>0</v>
      </c>
      <c r="P38" s="60">
        <f t="shared" si="17"/>
        <v>-8.0679448448386371E-2</v>
      </c>
      <c r="Q38" s="61">
        <f t="shared" si="18"/>
        <v>0</v>
      </c>
    </row>
    <row r="39" spans="1:17" ht="31.5" x14ac:dyDescent="0.25">
      <c r="A39" s="13" t="s">
        <v>68</v>
      </c>
      <c r="B39" s="19" t="s">
        <v>53</v>
      </c>
      <c r="C39" s="10" t="s">
        <v>28</v>
      </c>
      <c r="D39" s="1">
        <v>5307.8</v>
      </c>
      <c r="E39" s="26">
        <v>5665.4</v>
      </c>
      <c r="F39" s="26">
        <v>6192.8</v>
      </c>
      <c r="G39" s="1">
        <f t="shared" si="11"/>
        <v>527.40000000000055</v>
      </c>
      <c r="H39" s="40">
        <f t="shared" si="1"/>
        <v>0.16673574739063257</v>
      </c>
      <c r="I39" s="41">
        <f t="shared" si="12"/>
        <v>9.3091396900483847E-2</v>
      </c>
      <c r="J39" s="18">
        <v>6192.8</v>
      </c>
      <c r="K39" s="1">
        <f t="shared" si="13"/>
        <v>0</v>
      </c>
      <c r="L39" s="40">
        <f t="shared" si="14"/>
        <v>9.3091396900483847E-2</v>
      </c>
      <c r="M39" s="41">
        <f t="shared" si="15"/>
        <v>0</v>
      </c>
      <c r="N39" s="58">
        <v>6192.8</v>
      </c>
      <c r="O39" s="60">
        <f t="shared" si="16"/>
        <v>0</v>
      </c>
      <c r="P39" s="60">
        <f t="shared" si="17"/>
        <v>0</v>
      </c>
      <c r="Q39" s="61">
        <f t="shared" si="18"/>
        <v>0</v>
      </c>
    </row>
    <row r="40" spans="1:17" ht="15.75" x14ac:dyDescent="0.25">
      <c r="A40" s="14" t="s">
        <v>10</v>
      </c>
      <c r="B40" s="16" t="s">
        <v>42</v>
      </c>
      <c r="C40" s="16" t="s">
        <v>18</v>
      </c>
      <c r="D40" s="25">
        <f>D41+D42</f>
        <v>1815.6999999999998</v>
      </c>
      <c r="E40" s="25">
        <f>E41+E42</f>
        <v>2755.8</v>
      </c>
      <c r="F40" s="25">
        <f>F41+F42</f>
        <v>1282.8</v>
      </c>
      <c r="G40" s="65">
        <f t="shared" si="11"/>
        <v>-1473.0000000000002</v>
      </c>
      <c r="H40" s="64">
        <f t="shared" si="1"/>
        <v>-0.29349562152337938</v>
      </c>
      <c r="I40" s="63">
        <f t="shared" si="12"/>
        <v>-0.53450903548878737</v>
      </c>
      <c r="J40" s="25">
        <f t="shared" ref="J40:N40" si="28">J41+J42</f>
        <v>1282.8</v>
      </c>
      <c r="K40" s="65">
        <f t="shared" si="13"/>
        <v>0</v>
      </c>
      <c r="L40" s="64">
        <f t="shared" si="14"/>
        <v>-0.53450903548878737</v>
      </c>
      <c r="M40" s="63">
        <f t="shared" si="15"/>
        <v>0</v>
      </c>
      <c r="N40" s="25">
        <f t="shared" si="28"/>
        <v>1282.8</v>
      </c>
      <c r="O40" s="66">
        <f t="shared" si="16"/>
        <v>0</v>
      </c>
      <c r="P40" s="66">
        <f t="shared" si="17"/>
        <v>0</v>
      </c>
      <c r="Q40" s="67">
        <f t="shared" si="18"/>
        <v>0</v>
      </c>
    </row>
    <row r="41" spans="1:17" ht="31.5" x14ac:dyDescent="0.25">
      <c r="A41" s="13" t="s">
        <v>58</v>
      </c>
      <c r="B41" s="9" t="s">
        <v>42</v>
      </c>
      <c r="C41" s="9" t="s">
        <v>31</v>
      </c>
      <c r="D41" s="1">
        <v>356.9</v>
      </c>
      <c r="E41" s="38">
        <v>465</v>
      </c>
      <c r="F41" s="44">
        <v>744</v>
      </c>
      <c r="G41" s="1">
        <f t="shared" si="11"/>
        <v>279</v>
      </c>
      <c r="H41" s="40">
        <f t="shared" si="1"/>
        <v>1.0846175399271507</v>
      </c>
      <c r="I41" s="41">
        <f t="shared" si="12"/>
        <v>0.60000000000000009</v>
      </c>
      <c r="J41" s="18">
        <v>744</v>
      </c>
      <c r="K41" s="1">
        <f t="shared" si="13"/>
        <v>0</v>
      </c>
      <c r="L41" s="40">
        <f t="shared" si="14"/>
        <v>0.60000000000000009</v>
      </c>
      <c r="M41" s="41">
        <f t="shared" si="15"/>
        <v>0</v>
      </c>
      <c r="N41" s="18">
        <v>744</v>
      </c>
      <c r="O41" s="60">
        <f t="shared" si="16"/>
        <v>0</v>
      </c>
      <c r="P41" s="60">
        <f t="shared" si="17"/>
        <v>0</v>
      </c>
      <c r="Q41" s="61">
        <f t="shared" si="18"/>
        <v>0</v>
      </c>
    </row>
    <row r="42" spans="1:17" ht="31.5" x14ac:dyDescent="0.25">
      <c r="A42" s="20" t="s">
        <v>59</v>
      </c>
      <c r="B42" s="9" t="s">
        <v>42</v>
      </c>
      <c r="C42" s="9" t="s">
        <v>42</v>
      </c>
      <c r="D42" s="1">
        <v>1458.8</v>
      </c>
      <c r="E42" s="26">
        <v>2290.8000000000002</v>
      </c>
      <c r="F42" s="26">
        <v>538.79999999999995</v>
      </c>
      <c r="G42" s="1">
        <f t="shared" si="11"/>
        <v>-1752.0000000000002</v>
      </c>
      <c r="H42" s="40">
        <f t="shared" si="1"/>
        <v>-0.63065533315053468</v>
      </c>
      <c r="I42" s="41">
        <f t="shared" si="12"/>
        <v>-0.76479832372970147</v>
      </c>
      <c r="J42" s="18">
        <v>538.79999999999995</v>
      </c>
      <c r="K42" s="1">
        <f t="shared" si="13"/>
        <v>0</v>
      </c>
      <c r="L42" s="40">
        <f t="shared" si="14"/>
        <v>-0.76479832372970147</v>
      </c>
      <c r="M42" s="41">
        <f t="shared" si="15"/>
        <v>0</v>
      </c>
      <c r="N42" s="18">
        <v>538.79999999999995</v>
      </c>
      <c r="O42" s="60">
        <f t="shared" si="16"/>
        <v>0</v>
      </c>
      <c r="P42" s="60">
        <f t="shared" si="17"/>
        <v>0</v>
      </c>
      <c r="Q42" s="61">
        <f t="shared" si="18"/>
        <v>0</v>
      </c>
    </row>
    <row r="43" spans="1:17" ht="15.75" x14ac:dyDescent="0.25">
      <c r="A43" s="21" t="s">
        <v>7</v>
      </c>
      <c r="B43" s="22" t="s">
        <v>37</v>
      </c>
      <c r="C43" s="22" t="s">
        <v>18</v>
      </c>
      <c r="D43" s="25">
        <f>D44+D45+D46+D47</f>
        <v>63377.399999999994</v>
      </c>
      <c r="E43" s="25">
        <f>E44+E45+E46+E47</f>
        <v>153308.40000000002</v>
      </c>
      <c r="F43" s="25">
        <f>F44+F45+F46+F47</f>
        <v>75857.899999999994</v>
      </c>
      <c r="G43" s="65">
        <f t="shared" si="11"/>
        <v>-77450.500000000029</v>
      </c>
      <c r="H43" s="64">
        <f t="shared" si="1"/>
        <v>0.19692350901109856</v>
      </c>
      <c r="I43" s="63">
        <f t="shared" si="12"/>
        <v>-0.50519410547628185</v>
      </c>
      <c r="J43" s="25">
        <f t="shared" ref="J43:N43" si="29">J44+J45+J46+J47</f>
        <v>35229.1</v>
      </c>
      <c r="K43" s="65">
        <f t="shared" si="13"/>
        <v>-40628.799999999996</v>
      </c>
      <c r="L43" s="64">
        <f t="shared" si="14"/>
        <v>-0.77020763376305545</v>
      </c>
      <c r="M43" s="63">
        <f t="shared" si="15"/>
        <v>-0.53559088769923768</v>
      </c>
      <c r="N43" s="25">
        <f t="shared" si="29"/>
        <v>35229.1</v>
      </c>
      <c r="O43" s="66">
        <f t="shared" si="16"/>
        <v>0</v>
      </c>
      <c r="P43" s="66">
        <f t="shared" si="17"/>
        <v>-0.53559088769923768</v>
      </c>
      <c r="Q43" s="67">
        <f t="shared" si="18"/>
        <v>0</v>
      </c>
    </row>
    <row r="44" spans="1:17" ht="15.75" x14ac:dyDescent="0.25">
      <c r="A44" s="13" t="s">
        <v>55</v>
      </c>
      <c r="B44" s="11" t="s">
        <v>37</v>
      </c>
      <c r="C44" s="11" t="s">
        <v>17</v>
      </c>
      <c r="D44" s="1">
        <v>12608.8</v>
      </c>
      <c r="E44" s="29">
        <v>13254</v>
      </c>
      <c r="F44" s="44">
        <v>13254</v>
      </c>
      <c r="G44" s="1">
        <f t="shared" si="11"/>
        <v>0</v>
      </c>
      <c r="H44" s="40">
        <f t="shared" si="1"/>
        <v>5.117061100183995E-2</v>
      </c>
      <c r="I44" s="41">
        <f t="shared" si="12"/>
        <v>0</v>
      </c>
      <c r="J44" s="58">
        <v>13254</v>
      </c>
      <c r="K44" s="1">
        <f t="shared" si="13"/>
        <v>0</v>
      </c>
      <c r="L44" s="40">
        <f t="shared" si="14"/>
        <v>0</v>
      </c>
      <c r="M44" s="41">
        <f t="shared" si="15"/>
        <v>0</v>
      </c>
      <c r="N44" s="58">
        <v>13254</v>
      </c>
      <c r="O44" s="60">
        <f t="shared" si="16"/>
        <v>0</v>
      </c>
      <c r="P44" s="60">
        <f t="shared" si="17"/>
        <v>0</v>
      </c>
      <c r="Q44" s="61">
        <f t="shared" si="18"/>
        <v>0</v>
      </c>
    </row>
    <row r="45" spans="1:17" ht="15.75" x14ac:dyDescent="0.25">
      <c r="A45" s="13" t="s">
        <v>56</v>
      </c>
      <c r="B45" s="11" t="s">
        <v>37</v>
      </c>
      <c r="C45" s="11" t="s">
        <v>27</v>
      </c>
      <c r="D45" s="43">
        <v>49439.199999999997</v>
      </c>
      <c r="E45" s="28">
        <v>137884.5</v>
      </c>
      <c r="F45" s="28">
        <v>61826.9</v>
      </c>
      <c r="G45" s="1">
        <f t="shared" si="11"/>
        <v>-76057.600000000006</v>
      </c>
      <c r="H45" s="40">
        <f t="shared" si="1"/>
        <v>0.25056432951989516</v>
      </c>
      <c r="I45" s="41">
        <f t="shared" si="12"/>
        <v>-0.55160369729737568</v>
      </c>
      <c r="J45" s="58">
        <v>21198.1</v>
      </c>
      <c r="K45" s="1">
        <f t="shared" si="13"/>
        <v>-40628.800000000003</v>
      </c>
      <c r="L45" s="40">
        <f t="shared" si="14"/>
        <v>-0.84626190761108033</v>
      </c>
      <c r="M45" s="41">
        <f t="shared" si="15"/>
        <v>-0.65713791246205133</v>
      </c>
      <c r="N45" s="18">
        <v>21198.1</v>
      </c>
      <c r="O45" s="60">
        <f t="shared" si="16"/>
        <v>0</v>
      </c>
      <c r="P45" s="60">
        <f t="shared" si="17"/>
        <v>-0.65713791246205133</v>
      </c>
      <c r="Q45" s="61">
        <f t="shared" si="18"/>
        <v>0</v>
      </c>
    </row>
    <row r="46" spans="1:17" ht="15.75" x14ac:dyDescent="0.25">
      <c r="A46" s="13" t="s">
        <v>57</v>
      </c>
      <c r="B46" s="11" t="s">
        <v>37</v>
      </c>
      <c r="C46" s="11" t="s">
        <v>28</v>
      </c>
      <c r="D46" s="43">
        <v>508.7</v>
      </c>
      <c r="E46" s="29">
        <v>1279.7</v>
      </c>
      <c r="F46" s="29">
        <v>777</v>
      </c>
      <c r="G46" s="1">
        <f t="shared" si="11"/>
        <v>-502.70000000000005</v>
      </c>
      <c r="H46" s="40">
        <f t="shared" si="1"/>
        <v>0.52742284253980731</v>
      </c>
      <c r="I46" s="41">
        <f t="shared" si="12"/>
        <v>-0.39282644369774167</v>
      </c>
      <c r="J46" s="58">
        <v>777</v>
      </c>
      <c r="K46" s="1">
        <f t="shared" si="13"/>
        <v>0</v>
      </c>
      <c r="L46" s="40">
        <f t="shared" si="14"/>
        <v>-0.39282644369774167</v>
      </c>
      <c r="M46" s="41">
        <f t="shared" si="15"/>
        <v>0</v>
      </c>
      <c r="N46" s="58">
        <v>777</v>
      </c>
      <c r="O46" s="60">
        <f t="shared" si="16"/>
        <v>0</v>
      </c>
      <c r="P46" s="60">
        <f t="shared" si="17"/>
        <v>0</v>
      </c>
      <c r="Q46" s="61">
        <f t="shared" si="18"/>
        <v>0</v>
      </c>
    </row>
    <row r="47" spans="1:17" ht="31.5" x14ac:dyDescent="0.25">
      <c r="A47" s="13" t="s">
        <v>65</v>
      </c>
      <c r="B47" s="11" t="s">
        <v>37</v>
      </c>
      <c r="C47" s="11" t="s">
        <v>30</v>
      </c>
      <c r="D47" s="43">
        <v>820.7</v>
      </c>
      <c r="E47" s="29">
        <v>890.2</v>
      </c>
      <c r="F47" s="47">
        <v>0</v>
      </c>
      <c r="G47" s="1">
        <f t="shared" si="11"/>
        <v>-890.2</v>
      </c>
      <c r="H47" s="40">
        <f t="shared" si="1"/>
        <v>-1</v>
      </c>
      <c r="I47" s="41">
        <f t="shared" si="12"/>
        <v>-1</v>
      </c>
      <c r="J47" s="57">
        <v>0</v>
      </c>
      <c r="K47" s="1">
        <f t="shared" si="13"/>
        <v>0</v>
      </c>
      <c r="L47" s="40">
        <f t="shared" si="14"/>
        <v>-1</v>
      </c>
      <c r="M47" s="41" t="e">
        <f t="shared" si="15"/>
        <v>#DIV/0!</v>
      </c>
      <c r="N47" s="59">
        <v>0</v>
      </c>
      <c r="O47" s="60">
        <f t="shared" si="16"/>
        <v>0</v>
      </c>
      <c r="P47" s="60" t="e">
        <f t="shared" si="17"/>
        <v>#DIV/0!</v>
      </c>
      <c r="Q47" s="61" t="e">
        <f t="shared" si="18"/>
        <v>#DIV/0!</v>
      </c>
    </row>
    <row r="48" spans="1:17" ht="15.75" x14ac:dyDescent="0.25">
      <c r="A48" s="21" t="s">
        <v>8</v>
      </c>
      <c r="B48" s="22" t="s">
        <v>32</v>
      </c>
      <c r="C48" s="22" t="s">
        <v>18</v>
      </c>
      <c r="D48" s="25">
        <f>D49+D50+D51</f>
        <v>91526.700000000012</v>
      </c>
      <c r="E48" s="25">
        <f>E49+E50+E51</f>
        <v>181921.7</v>
      </c>
      <c r="F48" s="25">
        <f>F49+F50+F51</f>
        <v>223125</v>
      </c>
      <c r="G48" s="65">
        <f t="shared" si="11"/>
        <v>41203.299999999988</v>
      </c>
      <c r="H48" s="64">
        <f t="shared" si="1"/>
        <v>1.4378132282710943</v>
      </c>
      <c r="I48" s="63">
        <f t="shared" si="12"/>
        <v>0.22648919837490511</v>
      </c>
      <c r="J48" s="25">
        <f t="shared" ref="J48:N48" si="30">J49+J50+J51</f>
        <v>148378</v>
      </c>
      <c r="K48" s="65">
        <f t="shared" si="13"/>
        <v>-74747</v>
      </c>
      <c r="L48" s="64">
        <f t="shared" si="14"/>
        <v>-0.18438537018948264</v>
      </c>
      <c r="M48" s="63">
        <f t="shared" si="15"/>
        <v>-0.33500056022408964</v>
      </c>
      <c r="N48" s="25">
        <f t="shared" si="30"/>
        <v>148682.79999999999</v>
      </c>
      <c r="O48" s="66">
        <f t="shared" si="16"/>
        <v>304.79999999998836</v>
      </c>
      <c r="P48" s="66">
        <f t="shared" si="17"/>
        <v>-0.33363450980392162</v>
      </c>
      <c r="Q48" s="67">
        <f t="shared" si="18"/>
        <v>2.0542128887031108E-3</v>
      </c>
    </row>
    <row r="49" spans="1:17" ht="15.75" x14ac:dyDescent="0.25">
      <c r="A49" s="13" t="s">
        <v>60</v>
      </c>
      <c r="B49" s="11" t="s">
        <v>32</v>
      </c>
      <c r="C49" s="11" t="s">
        <v>26</v>
      </c>
      <c r="D49" s="43">
        <v>52969.5</v>
      </c>
      <c r="E49" s="28">
        <v>98302.8</v>
      </c>
      <c r="F49" s="48">
        <v>121941.7</v>
      </c>
      <c r="G49" s="1">
        <f t="shared" si="11"/>
        <v>23638.899999999994</v>
      </c>
      <c r="H49" s="40">
        <f t="shared" si="1"/>
        <v>1.302111592520224</v>
      </c>
      <c r="I49" s="41">
        <f t="shared" si="12"/>
        <v>0.24047026127434812</v>
      </c>
      <c r="J49" s="58">
        <v>45099.7</v>
      </c>
      <c r="K49" s="1">
        <f t="shared" si="13"/>
        <v>-76842</v>
      </c>
      <c r="L49" s="40">
        <f t="shared" si="14"/>
        <v>-0.54121652689445265</v>
      </c>
      <c r="M49" s="41">
        <f t="shared" si="15"/>
        <v>-0.63015358978921898</v>
      </c>
      <c r="N49" s="18">
        <v>45099.6</v>
      </c>
      <c r="O49" s="60">
        <f t="shared" si="16"/>
        <v>-9.9999999998544808E-2</v>
      </c>
      <c r="P49" s="60">
        <f t="shared" si="17"/>
        <v>-0.63015440985323312</v>
      </c>
      <c r="Q49" s="61">
        <f t="shared" si="18"/>
        <v>-2.2173096494437772E-6</v>
      </c>
    </row>
    <row r="50" spans="1:17" ht="15.75" x14ac:dyDescent="0.25">
      <c r="A50" s="13" t="s">
        <v>61</v>
      </c>
      <c r="B50" s="11" t="s">
        <v>32</v>
      </c>
      <c r="C50" s="11" t="s">
        <v>27</v>
      </c>
      <c r="D50" s="43">
        <v>24937.599999999999</v>
      </c>
      <c r="E50" s="28">
        <v>23764.2</v>
      </c>
      <c r="F50" s="28">
        <v>28788.400000000001</v>
      </c>
      <c r="G50" s="1">
        <f t="shared" si="11"/>
        <v>5024.2000000000007</v>
      </c>
      <c r="H50" s="40">
        <f t="shared" si="1"/>
        <v>0.15441742589503415</v>
      </c>
      <c r="I50" s="41">
        <f t="shared" si="12"/>
        <v>0.21141885693606355</v>
      </c>
      <c r="J50" s="58">
        <v>29093.4</v>
      </c>
      <c r="K50" s="1">
        <f t="shared" si="13"/>
        <v>305</v>
      </c>
      <c r="L50" s="40">
        <f t="shared" si="14"/>
        <v>0.22425328856010296</v>
      </c>
      <c r="M50" s="41">
        <f t="shared" si="15"/>
        <v>1.0594545025079505E-2</v>
      </c>
      <c r="N50" s="18">
        <v>29398.3</v>
      </c>
      <c r="O50" s="60">
        <f t="shared" si="16"/>
        <v>304.89999999999782</v>
      </c>
      <c r="P50" s="60">
        <f t="shared" si="17"/>
        <v>2.1185616428839316E-2</v>
      </c>
      <c r="Q50" s="61">
        <f t="shared" si="18"/>
        <v>1.0480040146562342E-2</v>
      </c>
    </row>
    <row r="51" spans="1:17" ht="31.5" x14ac:dyDescent="0.25">
      <c r="A51" s="13" t="s">
        <v>62</v>
      </c>
      <c r="B51" s="11" t="s">
        <v>32</v>
      </c>
      <c r="C51" s="11" t="s">
        <v>29</v>
      </c>
      <c r="D51" s="43">
        <v>13619.6</v>
      </c>
      <c r="E51" s="29">
        <v>59854.7</v>
      </c>
      <c r="F51" s="49">
        <v>72394.899999999994</v>
      </c>
      <c r="G51" s="1">
        <f t="shared" si="11"/>
        <v>12540.199999999997</v>
      </c>
      <c r="H51" s="40">
        <f t="shared" si="1"/>
        <v>4.3154938471027044</v>
      </c>
      <c r="I51" s="41">
        <f t="shared" si="12"/>
        <v>0.20951069840797798</v>
      </c>
      <c r="J51" s="58">
        <v>74184.899999999994</v>
      </c>
      <c r="K51" s="1">
        <f t="shared" si="13"/>
        <v>1790</v>
      </c>
      <c r="L51" s="40">
        <f t="shared" si="14"/>
        <v>0.23941645351158725</v>
      </c>
      <c r="M51" s="41">
        <f t="shared" si="15"/>
        <v>2.4725498619377895E-2</v>
      </c>
      <c r="N51" s="18">
        <v>74184.899999999994</v>
      </c>
      <c r="O51" s="60">
        <f t="shared" si="16"/>
        <v>0</v>
      </c>
      <c r="P51" s="60">
        <f t="shared" si="17"/>
        <v>2.4725498619377895E-2</v>
      </c>
      <c r="Q51" s="61">
        <f t="shared" si="18"/>
        <v>0</v>
      </c>
    </row>
    <row r="52" spans="1:17" ht="15.75" x14ac:dyDescent="0.25">
      <c r="A52" s="21" t="s">
        <v>11</v>
      </c>
      <c r="B52" s="22" t="s">
        <v>41</v>
      </c>
      <c r="C52" s="22" t="s">
        <v>18</v>
      </c>
      <c r="D52" s="25">
        <f>D53</f>
        <v>4537.7</v>
      </c>
      <c r="E52" s="25">
        <f>E53</f>
        <v>4445.1000000000004</v>
      </c>
      <c r="F52" s="25">
        <f>F53</f>
        <v>4371.6000000000004</v>
      </c>
      <c r="G52" s="65">
        <f t="shared" si="11"/>
        <v>-73.5</v>
      </c>
      <c r="H52" s="64">
        <f t="shared" si="1"/>
        <v>-3.6604447186900702E-2</v>
      </c>
      <c r="I52" s="63">
        <f t="shared" si="12"/>
        <v>-1.6535061078490898E-2</v>
      </c>
      <c r="J52" s="25">
        <f t="shared" ref="J52:N52" si="31">J53</f>
        <v>4371.6000000000004</v>
      </c>
      <c r="K52" s="65">
        <f t="shared" si="13"/>
        <v>0</v>
      </c>
      <c r="L52" s="64">
        <f t="shared" si="14"/>
        <v>-1.6535061078490898E-2</v>
      </c>
      <c r="M52" s="63">
        <f t="shared" si="15"/>
        <v>0</v>
      </c>
      <c r="N52" s="25">
        <f t="shared" si="31"/>
        <v>4371.6000000000004</v>
      </c>
      <c r="O52" s="66">
        <f t="shared" si="16"/>
        <v>0</v>
      </c>
      <c r="P52" s="66">
        <f t="shared" si="17"/>
        <v>0</v>
      </c>
      <c r="Q52" s="67">
        <f t="shared" si="18"/>
        <v>0</v>
      </c>
    </row>
    <row r="53" spans="1:17" ht="31.5" x14ac:dyDescent="0.3">
      <c r="A53" s="13" t="s">
        <v>63</v>
      </c>
      <c r="B53" s="11" t="s">
        <v>41</v>
      </c>
      <c r="C53" s="11" t="s">
        <v>28</v>
      </c>
      <c r="D53" s="43">
        <v>4537.7</v>
      </c>
      <c r="E53" s="29">
        <v>4445.1000000000004</v>
      </c>
      <c r="F53" s="48">
        <v>4371.6000000000004</v>
      </c>
      <c r="G53" s="1">
        <f t="shared" si="11"/>
        <v>-73.5</v>
      </c>
      <c r="H53" s="40">
        <f t="shared" si="1"/>
        <v>-3.6604447186900702E-2</v>
      </c>
      <c r="I53" s="41">
        <f t="shared" si="12"/>
        <v>-1.6535061078490898E-2</v>
      </c>
      <c r="J53" s="18">
        <f>4371.6</f>
        <v>4371.6000000000004</v>
      </c>
      <c r="K53" s="1">
        <f t="shared" si="13"/>
        <v>0</v>
      </c>
      <c r="L53" s="40">
        <f t="shared" si="14"/>
        <v>-1.6535061078490898E-2</v>
      </c>
      <c r="M53" s="41">
        <f t="shared" si="15"/>
        <v>0</v>
      </c>
      <c r="N53" s="55">
        <v>4371.6000000000004</v>
      </c>
      <c r="O53" s="60">
        <f t="shared" si="16"/>
        <v>0</v>
      </c>
      <c r="P53" s="60">
        <f t="shared" si="17"/>
        <v>0</v>
      </c>
      <c r="Q53" s="61">
        <f t="shared" si="18"/>
        <v>0</v>
      </c>
    </row>
    <row r="54" spans="1:17" ht="31.5" x14ac:dyDescent="0.25">
      <c r="A54" s="23" t="s">
        <v>12</v>
      </c>
      <c r="B54" s="22" t="s">
        <v>33</v>
      </c>
      <c r="C54" s="22" t="s">
        <v>18</v>
      </c>
      <c r="D54" s="42">
        <f>D55</f>
        <v>0</v>
      </c>
      <c r="E54" s="27">
        <f>E55</f>
        <v>100</v>
      </c>
      <c r="F54" s="27">
        <f>F55</f>
        <v>2200</v>
      </c>
      <c r="G54" s="65">
        <f t="shared" si="11"/>
        <v>2100</v>
      </c>
      <c r="H54" s="64" t="e">
        <f t="shared" si="1"/>
        <v>#DIV/0!</v>
      </c>
      <c r="I54" s="63" t="s">
        <v>88</v>
      </c>
      <c r="J54" s="27">
        <f t="shared" ref="J54:N54" si="32">J55</f>
        <v>2200</v>
      </c>
      <c r="K54" s="65">
        <f t="shared" si="13"/>
        <v>0</v>
      </c>
      <c r="L54" s="64">
        <v>1</v>
      </c>
      <c r="M54" s="63">
        <f t="shared" si="15"/>
        <v>0</v>
      </c>
      <c r="N54" s="27">
        <f t="shared" si="32"/>
        <v>2200</v>
      </c>
      <c r="O54" s="66">
        <f t="shared" si="16"/>
        <v>0</v>
      </c>
      <c r="P54" s="66">
        <f t="shared" si="17"/>
        <v>0</v>
      </c>
      <c r="Q54" s="67">
        <f t="shared" si="18"/>
        <v>0</v>
      </c>
    </row>
    <row r="55" spans="1:17" ht="31.5" x14ac:dyDescent="0.25">
      <c r="A55" s="13" t="s">
        <v>64</v>
      </c>
      <c r="B55" s="11" t="s">
        <v>33</v>
      </c>
      <c r="C55" s="11" t="s">
        <v>17</v>
      </c>
      <c r="D55" s="18">
        <v>0</v>
      </c>
      <c r="E55" s="28">
        <v>100</v>
      </c>
      <c r="F55" s="29">
        <v>2200</v>
      </c>
      <c r="G55" s="1">
        <f t="shared" si="11"/>
        <v>2100</v>
      </c>
      <c r="H55" s="40" t="e">
        <f t="shared" si="1"/>
        <v>#DIV/0!</v>
      </c>
      <c r="I55" s="41">
        <f t="shared" si="12"/>
        <v>21</v>
      </c>
      <c r="J55" s="18">
        <v>2200</v>
      </c>
      <c r="K55" s="1">
        <f t="shared" si="13"/>
        <v>0</v>
      </c>
      <c r="L55" s="40">
        <f t="shared" si="14"/>
        <v>21</v>
      </c>
      <c r="M55" s="41">
        <f t="shared" si="15"/>
        <v>0</v>
      </c>
      <c r="N55" s="18">
        <v>2200</v>
      </c>
      <c r="O55" s="60">
        <f t="shared" si="16"/>
        <v>0</v>
      </c>
      <c r="P55" s="60">
        <f t="shared" si="17"/>
        <v>0</v>
      </c>
      <c r="Q55" s="61">
        <f t="shared" si="18"/>
        <v>0</v>
      </c>
    </row>
    <row r="56" spans="1:17" ht="18.75" x14ac:dyDescent="0.3">
      <c r="A56" s="75" t="s">
        <v>87</v>
      </c>
      <c r="B56" s="71"/>
      <c r="C56" s="72"/>
      <c r="D56" s="72"/>
      <c r="E56" s="72"/>
      <c r="F56" s="72"/>
      <c r="G56" s="73"/>
      <c r="H56" s="74"/>
      <c r="I56" s="73"/>
      <c r="J56" s="76">
        <v>49415.9</v>
      </c>
      <c r="K56" s="77"/>
      <c r="L56" s="78"/>
      <c r="M56" s="78"/>
      <c r="N56" s="76">
        <v>132561</v>
      </c>
      <c r="O56" s="74"/>
      <c r="P56" s="74"/>
      <c r="Q56" s="74"/>
    </row>
  </sheetData>
  <mergeCells count="9">
    <mergeCell ref="A1:P1"/>
    <mergeCell ref="A3:A4"/>
    <mergeCell ref="B3:C3"/>
    <mergeCell ref="D3:D4"/>
    <mergeCell ref="E3:E4"/>
    <mergeCell ref="F3:I3"/>
    <mergeCell ref="J3:M3"/>
    <mergeCell ref="N3:Q3"/>
    <mergeCell ref="P2:Q2"/>
  </mergeCells>
  <pageMargins left="0.31496062992125984" right="0.11811023622047245" top="0.74803149606299213" bottom="0" header="0.31496062992125984" footer="0.31496062992125984"/>
  <pageSetup paperSize="9" scale="63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 01.01.2024</vt:lpstr>
      <vt:lpstr>Лист1</vt:lpstr>
      <vt:lpstr>'на 01.01.2024'!Область_печати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2018-01-19T08:35:03Z</cp:lastPrinted>
  <dcterms:created xsi:type="dcterms:W3CDTF">2006-09-16T00:00:00Z</dcterms:created>
  <dcterms:modified xsi:type="dcterms:W3CDTF">2025-01-28T07:36:23Z</dcterms:modified>
</cp:coreProperties>
</file>