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8208" windowHeight="8016"/>
  </bookViews>
  <sheets>
    <sheet name="на 01.01.2023" sheetId="3" r:id="rId1"/>
  </sheets>
  <calcPr calcId="145621"/>
</workbook>
</file>

<file path=xl/calcChain.xml><?xml version="1.0" encoding="utf-8"?>
<calcChain xmlns="http://schemas.openxmlformats.org/spreadsheetml/2006/main">
  <c r="I55" i="3" l="1"/>
  <c r="H55" i="3"/>
  <c r="I54" i="3"/>
  <c r="H54" i="3"/>
  <c r="I39" i="3"/>
  <c r="G14" i="3"/>
  <c r="F53" i="3" l="1"/>
  <c r="F50" i="3"/>
  <c r="F48" i="3" s="1"/>
  <c r="G37" i="3"/>
  <c r="F37" i="3"/>
  <c r="F39" i="3"/>
  <c r="F35" i="3"/>
  <c r="F33" i="3"/>
  <c r="F32" i="3"/>
  <c r="G6" i="3"/>
  <c r="D6" i="3"/>
  <c r="F10" i="3"/>
  <c r="F7" i="3"/>
  <c r="D23" i="3" l="1"/>
  <c r="E50" i="3"/>
  <c r="E49" i="3"/>
  <c r="E44" i="3"/>
  <c r="E39" i="3"/>
  <c r="E38" i="3"/>
  <c r="E37" i="3" s="1"/>
  <c r="E36" i="3"/>
  <c r="E35" i="3"/>
  <c r="E34" i="3"/>
  <c r="E33" i="3"/>
  <c r="E32" i="3"/>
  <c r="E24" i="3"/>
  <c r="E22" i="3"/>
  <c r="E19" i="3" s="1"/>
  <c r="D14" i="3"/>
  <c r="F14" i="3"/>
  <c r="E14" i="3"/>
  <c r="E16" i="3"/>
  <c r="E10" i="3"/>
  <c r="E7" i="3"/>
  <c r="E6" i="3" s="1"/>
  <c r="E23" i="3"/>
  <c r="E28" i="3"/>
  <c r="E40" i="3"/>
  <c r="E43" i="3"/>
  <c r="E48" i="3"/>
  <c r="E52" i="3"/>
  <c r="E54" i="3"/>
  <c r="E56" i="3"/>
  <c r="E31" i="3" l="1"/>
  <c r="E5" i="3" s="1"/>
  <c r="I10" i="3"/>
  <c r="F6" i="3" l="1"/>
  <c r="G31" i="3" l="1"/>
  <c r="F31" i="3"/>
  <c r="G56" i="3"/>
  <c r="F56" i="3"/>
  <c r="D56" i="3"/>
  <c r="G54" i="3"/>
  <c r="F54" i="3"/>
  <c r="D54" i="3"/>
  <c r="G52" i="3"/>
  <c r="F52" i="3"/>
  <c r="D52" i="3"/>
  <c r="G48" i="3"/>
  <c r="D48" i="3"/>
  <c r="G43" i="3"/>
  <c r="F43" i="3"/>
  <c r="D43" i="3"/>
  <c r="G40" i="3"/>
  <c r="F40" i="3"/>
  <c r="D40" i="3"/>
  <c r="D37" i="3"/>
  <c r="D31" i="3"/>
  <c r="G28" i="3"/>
  <c r="F28" i="3"/>
  <c r="D28" i="3"/>
  <c r="G23" i="3"/>
  <c r="F23" i="3"/>
  <c r="G19" i="3"/>
  <c r="F19" i="3"/>
  <c r="D19" i="3"/>
  <c r="F16" i="3"/>
  <c r="D16" i="3"/>
  <c r="G16" i="3"/>
  <c r="D5" i="3" l="1"/>
  <c r="I16" i="3"/>
  <c r="I59" i="3"/>
  <c r="H59" i="3"/>
  <c r="I58" i="3"/>
  <c r="H58" i="3"/>
  <c r="I57" i="3"/>
  <c r="H57" i="3"/>
  <c r="I56" i="3"/>
  <c r="H56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H42" i="3"/>
  <c r="I41" i="3"/>
  <c r="H41" i="3"/>
  <c r="I40" i="3"/>
  <c r="H40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H29" i="3"/>
  <c r="I28" i="3"/>
  <c r="H28" i="3"/>
  <c r="I26" i="3"/>
  <c r="H26" i="3"/>
  <c r="I25" i="3"/>
  <c r="H25" i="3"/>
  <c r="I24" i="3"/>
  <c r="H24" i="3"/>
  <c r="I22" i="3"/>
  <c r="H22" i="3"/>
  <c r="I21" i="3"/>
  <c r="H21" i="3"/>
  <c r="I20" i="3"/>
  <c r="H20" i="3"/>
  <c r="I18" i="3"/>
  <c r="H18" i="3"/>
  <c r="I17" i="3"/>
  <c r="H17" i="3"/>
  <c r="G5" i="3"/>
  <c r="F5" i="3"/>
  <c r="I13" i="3" l="1"/>
  <c r="H13" i="3"/>
  <c r="H12" i="3"/>
  <c r="I11" i="3"/>
  <c r="H11" i="3"/>
  <c r="H10" i="3"/>
  <c r="I9" i="3"/>
  <c r="H9" i="3"/>
  <c r="I8" i="3"/>
  <c r="H8" i="3"/>
  <c r="I7" i="3"/>
  <c r="H7" i="3"/>
  <c r="G62" i="3" l="1"/>
  <c r="H23" i="3" l="1"/>
  <c r="H19" i="3"/>
  <c r="H16" i="3"/>
  <c r="H6" i="3"/>
  <c r="G63" i="3" l="1"/>
  <c r="H5" i="3" l="1"/>
  <c r="I23" i="3"/>
  <c r="I19" i="3"/>
  <c r="I6" i="3"/>
  <c r="I5" i="3" l="1"/>
</calcChain>
</file>

<file path=xl/sharedStrings.xml><?xml version="1.0" encoding="utf-8"?>
<sst xmlns="http://schemas.openxmlformats.org/spreadsheetml/2006/main" count="179" uniqueCount="83">
  <si>
    <t xml:space="preserve">Расходы бюджета - ВСЕГО ,                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</si>
  <si>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</si>
  <si>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</si>
  <si>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</si>
  <si>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</si>
  <si>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</si>
  <si>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</si>
  <si>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</si>
  <si>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</si>
  <si>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Культура, кинематография</t>
  </si>
  <si>
    <t>Здравоохранение</t>
  </si>
  <si>
    <t>Средства массвой информации</t>
  </si>
  <si>
    <t>Обслуживание государственного имуниципального долга</t>
  </si>
  <si>
    <t>Межбюджетные трансферты общего характера бюджетам бюджетной системы Российской Федерации</t>
  </si>
  <si>
    <t>Расходы на социальную сферу</t>
  </si>
  <si>
    <t xml:space="preserve">% направления </t>
  </si>
  <si>
    <t>Наименование  показателя</t>
  </si>
  <si>
    <t>раздел</t>
  </si>
  <si>
    <t>подраздел</t>
  </si>
  <si>
    <t>Код БК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</si>
  <si>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</si>
  <si>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</si>
  <si>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</si>
  <si>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</si>
  <si>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</si>
  <si>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</si>
  <si>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</si>
  <si>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</si>
  <si>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</si>
  <si>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02</t>
  </si>
  <si>
    <t>03</t>
  </si>
  <si>
    <t>04</t>
  </si>
  <si>
    <t>05</t>
  </si>
  <si>
    <t>06</t>
  </si>
  <si>
    <t>07</t>
  </si>
  <si>
    <t>11</t>
  </si>
  <si>
    <t>13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</si>
  <si>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</si>
  <si>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</si>
  <si>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14</t>
  </si>
  <si>
    <t>10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</si>
  <si>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</si>
  <si>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</si>
  <si>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</si>
  <si>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12</t>
  </si>
  <si>
    <t>09</t>
  </si>
  <si>
    <t>Жилищное хозяйство</t>
  </si>
  <si>
    <t>Коммунальное хозяйство</t>
  </si>
  <si>
    <t>Благоустройство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</si>
  <si>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</si>
  <si>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</si>
  <si>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</si>
  <si>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</si>
  <si>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</si>
  <si>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</si>
  <si>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</si>
  <si>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08</t>
  </si>
  <si>
    <t>Культура</t>
  </si>
  <si>
    <t>Пенсионное обеспечение</t>
  </si>
  <si>
    <t>Социальное обеспечение населения</t>
  </si>
  <si>
    <t>Охрана семьи и детства</t>
  </si>
  <si>
    <t>Санитарно-эпидемиологическое благополучие</t>
  </si>
  <si>
    <t>Другие вопросы в области здравоохранения</t>
  </si>
  <si>
    <t>Массовый спорт</t>
  </si>
  <si>
    <t>Спорт высших достижений</t>
  </si>
  <si>
    <t>Другие вопросы в области физической культуры и спорта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</si>
  <si>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</si>
  <si>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</si>
  <si>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</si>
  <si>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</si>
  <si>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Другие вопросы в области социальной политики</t>
  </si>
  <si>
    <t xml:space="preserve"> %  исполнения к уточненному  плану</t>
  </si>
  <si>
    <t>Первоначальный утвержденный бюджет                            на год (тыс. руб.)</t>
  </si>
  <si>
    <t xml:space="preserve">2023 год </t>
  </si>
  <si>
    <t>Уточненные бюджетные назначения на   28.02.2023                 (тыс. руб.)</t>
  </si>
  <si>
    <t>Фактическое исполнение за  1 кв.               (тыс. руб.)</t>
  </si>
  <si>
    <t xml:space="preserve"> %  роста / снижения             за. 2023г. к     22 г.</t>
  </si>
  <si>
    <t>НАЦИОНАЛЬНАЯ ОБОРОНА</t>
  </si>
  <si>
    <t>Мобилизационная и вневойсковая подготовка</t>
  </si>
  <si>
    <t>Другие вопросы в области культуры, кинематографии</t>
  </si>
  <si>
    <t>Другие вопросы в области жилищно-коммунального хозяйства</t>
  </si>
  <si>
    <t>Фактическое исполнение  за 1 квартал 2022 год     (тыс. руб.)</t>
  </si>
  <si>
    <t>Аналитические сведения о расходах бюджета Вологодского муниципального округа за 1 кв.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</si>
</sst>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#,##0.0;[Red]\-#,##0.0;0.0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8"/>
      <name val="Arial Cyr"/>
      <charset val="204"/>
    </font>
    <font>
      <b/>
      <sz val="12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Calibri"/>
      <family val="2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51">
    <xf numFmtId="0" fontId="0" fillId="0" borderId="0" xfId="0"/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top"/>
    </xf>
    <xf numFmtId="165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65" fontId="2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1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 applyProtection="1">
      <alignment horizontal="center" vertical="center"/>
      <protection hidden="1"/>
    </xf>
    <xf numFmtId="164" fontId="11" fillId="3" borderId="1" xfId="0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164" fontId="3" fillId="3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center"/>
    </xf>
    <xf numFmtId="164" fontId="11" fillId="2" borderId="1" xfId="1" applyNumberFormat="1" applyFont="1" applyFill="1" applyBorder="1" applyAlignment="1" applyProtection="1">
      <alignment horizontal="center" vertical="center"/>
      <protection hidden="1"/>
    </xf>
    <xf numFmtId="166" fontId="11" fillId="2" borderId="1" xfId="2" applyNumberFormat="1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workbookViewId="0">
      <selection activeCell="A2" sqref="A2:I2"/>
    </sheetView>
  </sheetViews>
  <sheetFormatPr defaultRowHeight="14.4" x14ac:dyDescent="0.3"/>
  <cols>
    <col min="1" max="1" width="43.77734375" customWidth="1"/>
    <col min="2" max="3" width="7.33203125" style="11" customWidth="1"/>
    <col min="4" max="4" width="15.44140625" style="5" customWidth="1"/>
    <col min="5" max="5" width="17" customWidth="1"/>
    <col min="6" max="6" width="14.33203125" bestFit="1" customWidth="1"/>
    <col min="7" max="7" width="15" style="5" customWidth="1"/>
    <col min="8" max="8" width="15.5546875" customWidth="1"/>
    <col min="9" max="9" width="15" customWidth="1"/>
  </cols>
  <sheetData>
    <row r="1" spans="1:9" ht="28.2" customHeight="1" x14ac:dyDescent="0.4">
      <c r="A1" s="45" t="s">
        <v>82</v>
      </c>
      <c r="B1" s="46"/>
      <c r="C1" s="46"/>
      <c r="D1" s="46"/>
      <c r="E1" s="46"/>
      <c r="F1" s="46"/>
      <c r="G1" s="46"/>
      <c r="H1" s="46"/>
      <c r="I1" s="46"/>
    </row>
    <row r="2" spans="1:9" ht="20.399999999999999" customHeight="1" x14ac:dyDescent="0.3">
      <c r="A2" s="40"/>
      <c r="B2" s="41"/>
      <c r="C2" s="41"/>
      <c r="D2" s="41"/>
      <c r="E2" s="41"/>
      <c r="F2" s="41"/>
      <c r="G2" s="41"/>
      <c r="H2" s="41"/>
      <c r="I2" s="41"/>
    </row>
    <row r="3" spans="1:9" ht="19.5" customHeight="1" x14ac:dyDescent="0.3">
      <c r="A3" s="47" t="s">
        <v>16</v>
      </c>
      <c r="B3" s="49" t="s">
        <v>19</v>
      </c>
      <c r="C3" s="50"/>
      <c r="D3" s="42" t="s">
        <v>81</v>
      </c>
      <c r="E3" s="43" t="s">
        <v>73</v>
      </c>
      <c r="F3" s="44"/>
      <c r="G3" s="44"/>
      <c r="H3" s="44"/>
      <c r="I3" s="44"/>
    </row>
    <row r="4" spans="1:9" ht="106.2" customHeight="1" x14ac:dyDescent="0.3">
      <c r="A4" s="48"/>
      <c r="B4" s="9" t="s">
        <v>17</v>
      </c>
      <c r="C4" s="9" t="s">
        <v>18</v>
      </c>
      <c r="D4" s="42"/>
      <c r="E4" s="18" t="s">
        <v>72</v>
      </c>
      <c r="F4" s="19" t="s">
        <v>74</v>
      </c>
      <c r="G4" s="21" t="s">
        <v>75</v>
      </c>
      <c r="H4" s="20" t="s">
        <v>71</v>
      </c>
      <c r="I4" s="20" t="s">
        <v>76</v>
      </c>
    </row>
    <row r="5" spans="1:9" ht="15.6" x14ac:dyDescent="0.3">
      <c r="A5" s="3" t="s">
        <v>0</v>
      </c>
      <c r="B5" s="10" t="s">
        <v>21</v>
      </c>
      <c r="C5" s="10" t="s">
        <v>21</v>
      </c>
      <c r="D5" s="22">
        <f>D6+D16+D19+D23+D28+D31+D37+D40+D43+D48+D52+D54+D56+D14</f>
        <v>388579.39999999991</v>
      </c>
      <c r="E5" s="22">
        <f>E6+E16+E19+E23+E28+E31+E37+E40+E43+E48+E52+E54+E56+E14</f>
        <v>2909443.1893500001</v>
      </c>
      <c r="F5" s="22">
        <f>F6+F16+F19+F23+F28+F31+F37+F40+F43+F48+F52+F54+F56+F14</f>
        <v>2946213.3319999999</v>
      </c>
      <c r="G5" s="37">
        <f>G6+G16+G19+G23+G28+G31+G37+G40+G43+G48+G52+G54+G56+G14</f>
        <v>473922.9</v>
      </c>
      <c r="H5" s="6">
        <f>G5/F5</f>
        <v>0.16085831085364188</v>
      </c>
      <c r="I5" s="4">
        <f>(G5/D5)</f>
        <v>1.2196295017183107</v>
      </c>
    </row>
    <row r="6" spans="1:9" ht="19.2" customHeight="1" x14ac:dyDescent="0.3">
      <c r="A6" s="36" t="s">
        <v>1</v>
      </c>
      <c r="B6" s="30" t="s">
        <v>20</v>
      </c>
      <c r="C6" s="30" t="s">
        <v>21</v>
      </c>
      <c r="D6" s="22">
        <f>D7+D8+D9+D10+D11+D12+D13</f>
        <v>54860.3</v>
      </c>
      <c r="E6" s="22">
        <f>E7+E8+E9+E10+E11+E12+E13</f>
        <v>315729.32</v>
      </c>
      <c r="F6" s="22">
        <f>F7+F8+F9+F10+F11+F12+F13</f>
        <v>321306.12</v>
      </c>
      <c r="G6" s="22">
        <f>G7+G8+G9+G10+G11+G12+G13</f>
        <v>58689.4</v>
      </c>
      <c r="H6" s="31">
        <f t="shared" ref="H6:H59" si="0">G6/F6</f>
        <v>0.1826588301523793</v>
      </c>
      <c r="I6" s="32">
        <f t="shared" ref="I6:I59" si="1">(G6/D6)</f>
        <v>1.0697972851041646</v>
      </c>
    </row>
    <row r="7" spans="1:9" ht="52.2" customHeight="1" x14ac:dyDescent="0.3">
      <c r="A7" s="12" t="s">
        <v>22</v>
      </c>
      <c r="B7" s="30" t="s">
        <v>20</v>
      </c>
      <c r="C7" s="30" t="s">
        <v>29</v>
      </c>
      <c r="D7" s="22">
        <v>3891.9</v>
      </c>
      <c r="E7" s="38">
        <f>6475</f>
        <v>6475</v>
      </c>
      <c r="F7" s="38">
        <f>6475</f>
        <v>6475</v>
      </c>
      <c r="G7" s="22">
        <v>1640</v>
      </c>
      <c r="H7" s="31">
        <f t="shared" ref="H7:H13" si="2">G7/F7</f>
        <v>0.25328185328185326</v>
      </c>
      <c r="I7" s="32">
        <f t="shared" ref="I7:I13" si="3">(G7/D7)</f>
        <v>0.4213880109971993</v>
      </c>
    </row>
    <row r="8" spans="1:9" ht="75" customHeight="1" x14ac:dyDescent="0.3">
      <c r="A8" s="12" t="s">
        <v>23</v>
      </c>
      <c r="B8" s="30" t="s">
        <v>20</v>
      </c>
      <c r="C8" s="30" t="s">
        <v>30</v>
      </c>
      <c r="D8" s="22">
        <v>1571.4</v>
      </c>
      <c r="E8" s="39">
        <v>4397.1000000000004</v>
      </c>
      <c r="F8" s="39">
        <v>5123.8999999999996</v>
      </c>
      <c r="G8" s="22">
        <v>844</v>
      </c>
      <c r="H8" s="31">
        <f t="shared" si="2"/>
        <v>0.16471828099689689</v>
      </c>
      <c r="I8" s="32">
        <f t="shared" si="3"/>
        <v>0.53710067455771915</v>
      </c>
    </row>
    <row r="9" spans="1:9" ht="84.6" customHeight="1" x14ac:dyDescent="0.3">
      <c r="A9" s="12" t="s">
        <v>24</v>
      </c>
      <c r="B9" s="30" t="s">
        <v>20</v>
      </c>
      <c r="C9" s="30" t="s">
        <v>31</v>
      </c>
      <c r="D9" s="29">
        <v>24230.1</v>
      </c>
      <c r="E9" s="38">
        <v>178780</v>
      </c>
      <c r="F9" s="38">
        <v>180653.2</v>
      </c>
      <c r="G9" s="22">
        <v>29532.1</v>
      </c>
      <c r="H9" s="31">
        <f t="shared" si="2"/>
        <v>0.16347399326444256</v>
      </c>
      <c r="I9" s="32">
        <f t="shared" si="3"/>
        <v>1.218818741977953</v>
      </c>
    </row>
    <row r="10" spans="1:9" ht="18" x14ac:dyDescent="0.3">
      <c r="A10" s="12" t="s">
        <v>25</v>
      </c>
      <c r="B10" s="30" t="s">
        <v>20</v>
      </c>
      <c r="C10" s="30" t="s">
        <v>32</v>
      </c>
      <c r="D10" s="29">
        <v>22.4</v>
      </c>
      <c r="E10" s="38">
        <f>1.6</f>
        <v>1.6</v>
      </c>
      <c r="F10" s="38">
        <f>1.6</f>
        <v>1.6</v>
      </c>
      <c r="G10" s="22">
        <v>0</v>
      </c>
      <c r="H10" s="31">
        <f t="shared" si="2"/>
        <v>0</v>
      </c>
      <c r="I10" s="32">
        <f t="shared" si="3"/>
        <v>0</v>
      </c>
    </row>
    <row r="11" spans="1:9" ht="62.4" x14ac:dyDescent="0.3">
      <c r="A11" s="12" t="s">
        <v>26</v>
      </c>
      <c r="B11" s="30" t="s">
        <v>20</v>
      </c>
      <c r="C11" s="30" t="s">
        <v>33</v>
      </c>
      <c r="D11" s="29">
        <v>3204.1</v>
      </c>
      <c r="E11" s="39">
        <v>19764.22</v>
      </c>
      <c r="F11" s="39">
        <v>19764.22</v>
      </c>
      <c r="G11" s="22">
        <v>3122.8</v>
      </c>
      <c r="H11" s="31">
        <f t="shared" si="2"/>
        <v>0.1580026937566977</v>
      </c>
      <c r="I11" s="32">
        <f t="shared" si="3"/>
        <v>0.97462626010424147</v>
      </c>
    </row>
    <row r="12" spans="1:9" ht="18" x14ac:dyDescent="0.3">
      <c r="A12" s="12" t="s">
        <v>27</v>
      </c>
      <c r="B12" s="30" t="s">
        <v>20</v>
      </c>
      <c r="C12" s="30" t="s">
        <v>35</v>
      </c>
      <c r="D12" s="29">
        <v>0</v>
      </c>
      <c r="E12" s="39">
        <v>2800</v>
      </c>
      <c r="F12" s="39">
        <v>2800</v>
      </c>
      <c r="G12" s="22">
        <v>0</v>
      </c>
      <c r="H12" s="31">
        <f t="shared" si="2"/>
        <v>0</v>
      </c>
      <c r="I12" s="32"/>
    </row>
    <row r="13" spans="1:9" ht="27" customHeight="1" x14ac:dyDescent="0.3">
      <c r="A13" s="12" t="s">
        <v>28</v>
      </c>
      <c r="B13" s="30" t="s">
        <v>20</v>
      </c>
      <c r="C13" s="30" t="s">
        <v>36</v>
      </c>
      <c r="D13" s="29">
        <v>21940.400000000001</v>
      </c>
      <c r="E13" s="38">
        <v>103511.4</v>
      </c>
      <c r="F13" s="38">
        <v>106488.2</v>
      </c>
      <c r="G13" s="22">
        <v>23550.5</v>
      </c>
      <c r="H13" s="31">
        <f t="shared" si="2"/>
        <v>0.22115595906400898</v>
      </c>
      <c r="I13" s="32">
        <f t="shared" si="3"/>
        <v>1.0733851707352646</v>
      </c>
    </row>
    <row r="14" spans="1:9" ht="27" customHeight="1" x14ac:dyDescent="0.3">
      <c r="A14" s="12" t="s">
        <v>77</v>
      </c>
      <c r="B14" s="30" t="s">
        <v>29</v>
      </c>
      <c r="C14" s="30" t="s">
        <v>21</v>
      </c>
      <c r="D14" s="29">
        <f>D15</f>
        <v>485.1</v>
      </c>
      <c r="E14" s="38">
        <f>E15</f>
        <v>3325</v>
      </c>
      <c r="F14" s="38">
        <f>F15</f>
        <v>3325</v>
      </c>
      <c r="G14" s="22">
        <f>G15</f>
        <v>483.7</v>
      </c>
      <c r="H14" s="31"/>
      <c r="I14" s="32"/>
    </row>
    <row r="15" spans="1:9" ht="27" customHeight="1" x14ac:dyDescent="0.3">
      <c r="A15" s="12" t="s">
        <v>78</v>
      </c>
      <c r="B15" s="30" t="s">
        <v>29</v>
      </c>
      <c r="C15" s="30" t="s">
        <v>30</v>
      </c>
      <c r="D15" s="29">
        <v>485.1</v>
      </c>
      <c r="E15" s="38">
        <v>3325</v>
      </c>
      <c r="F15" s="38">
        <v>3325</v>
      </c>
      <c r="G15" s="22">
        <v>483.7</v>
      </c>
      <c r="H15" s="31"/>
      <c r="I15" s="32"/>
    </row>
    <row r="16" spans="1:9" ht="35.4" customHeight="1" x14ac:dyDescent="0.3">
      <c r="A16" s="13" t="s">
        <v>2</v>
      </c>
      <c r="B16" s="30" t="s">
        <v>30</v>
      </c>
      <c r="C16" s="30" t="s">
        <v>21</v>
      </c>
      <c r="D16" s="22">
        <f t="shared" ref="D16:F16" si="4">SUM(D17:D18)</f>
        <v>535.20000000000005</v>
      </c>
      <c r="E16" s="22">
        <f t="shared" si="4"/>
        <v>8879.7000000000007</v>
      </c>
      <c r="F16" s="22">
        <f t="shared" si="4"/>
        <v>9029.7000000000007</v>
      </c>
      <c r="G16" s="22">
        <f>SUM(G17:G18)</f>
        <v>737.69999999999993</v>
      </c>
      <c r="H16" s="31">
        <f t="shared" si="0"/>
        <v>8.1697066347719186E-2</v>
      </c>
      <c r="I16" s="32">
        <f t="shared" ref="I16:I18" si="5">(G16/D16)</f>
        <v>1.3783632286995513</v>
      </c>
    </row>
    <row r="17" spans="1:9" ht="60" customHeight="1" x14ac:dyDescent="0.3">
      <c r="A17" s="1" t="s">
        <v>37</v>
      </c>
      <c r="B17" s="30" t="s">
        <v>30</v>
      </c>
      <c r="C17" s="30" t="s">
        <v>40</v>
      </c>
      <c r="D17" s="29">
        <v>535.20000000000005</v>
      </c>
      <c r="E17" s="38">
        <v>4748</v>
      </c>
      <c r="F17" s="38">
        <v>4898</v>
      </c>
      <c r="G17" s="22">
        <v>47.9</v>
      </c>
      <c r="H17" s="31">
        <f t="shared" si="0"/>
        <v>9.779501837484687E-3</v>
      </c>
      <c r="I17" s="32">
        <f t="shared" si="5"/>
        <v>8.949925261584453E-2</v>
      </c>
    </row>
    <row r="18" spans="1:9" ht="46.2" customHeight="1" x14ac:dyDescent="0.3">
      <c r="A18" s="1" t="s">
        <v>38</v>
      </c>
      <c r="B18" s="30" t="s">
        <v>30</v>
      </c>
      <c r="C18" s="30" t="s">
        <v>39</v>
      </c>
      <c r="D18" s="29">
        <v>0</v>
      </c>
      <c r="E18" s="38">
        <v>4131.7</v>
      </c>
      <c r="F18" s="38">
        <v>4131.7</v>
      </c>
      <c r="G18" s="22">
        <v>689.8</v>
      </c>
      <c r="H18" s="31">
        <f t="shared" si="0"/>
        <v>0.16695307016482319</v>
      </c>
      <c r="I18" s="32" t="e">
        <f t="shared" si="5"/>
        <v>#DIV/0!</v>
      </c>
    </row>
    <row r="19" spans="1:9" ht="24.6" customHeight="1" x14ac:dyDescent="0.3">
      <c r="A19" s="8" t="s">
        <v>3</v>
      </c>
      <c r="B19" s="33" t="s">
        <v>31</v>
      </c>
      <c r="C19" s="33" t="s">
        <v>21</v>
      </c>
      <c r="D19" s="22">
        <f>SUM(D20:D22)</f>
        <v>30268.7</v>
      </c>
      <c r="E19" s="22">
        <f t="shared" ref="E19:G19" si="6">SUM(E20:E22)</f>
        <v>549973.6</v>
      </c>
      <c r="F19" s="22">
        <f t="shared" si="6"/>
        <v>557713.4</v>
      </c>
      <c r="G19" s="22">
        <f t="shared" si="6"/>
        <v>92463.3</v>
      </c>
      <c r="H19" s="31">
        <f t="shared" si="0"/>
        <v>0.16578999177713857</v>
      </c>
      <c r="I19" s="32">
        <f t="shared" si="1"/>
        <v>3.0547496258511266</v>
      </c>
    </row>
    <row r="20" spans="1:9" ht="24" customHeight="1" x14ac:dyDescent="0.3">
      <c r="A20" s="12" t="s">
        <v>41</v>
      </c>
      <c r="B20" s="33" t="s">
        <v>31</v>
      </c>
      <c r="C20" s="33" t="s">
        <v>32</v>
      </c>
      <c r="D20" s="29">
        <v>0</v>
      </c>
      <c r="E20" s="38">
        <v>610</v>
      </c>
      <c r="F20" s="38">
        <v>610</v>
      </c>
      <c r="G20" s="22">
        <v>8</v>
      </c>
      <c r="H20" s="31">
        <f t="shared" si="0"/>
        <v>1.3114754098360656E-2</v>
      </c>
      <c r="I20" s="32" t="e">
        <f t="shared" si="1"/>
        <v>#DIV/0!</v>
      </c>
    </row>
    <row r="21" spans="1:9" ht="21.6" customHeight="1" x14ac:dyDescent="0.3">
      <c r="A21" s="12" t="s">
        <v>42</v>
      </c>
      <c r="B21" s="33" t="s">
        <v>31</v>
      </c>
      <c r="C21" s="33" t="s">
        <v>45</v>
      </c>
      <c r="D21" s="29">
        <v>30266.5</v>
      </c>
      <c r="E21" s="38">
        <v>545710.1</v>
      </c>
      <c r="F21" s="38">
        <v>553049.9</v>
      </c>
      <c r="G21" s="22">
        <v>92453</v>
      </c>
      <c r="H21" s="31">
        <f t="shared" si="0"/>
        <v>0.1671693639217727</v>
      </c>
      <c r="I21" s="32">
        <f t="shared" si="1"/>
        <v>3.054631358102192</v>
      </c>
    </row>
    <row r="22" spans="1:9" ht="38.4" customHeight="1" x14ac:dyDescent="0.3">
      <c r="A22" s="12" t="s">
        <v>43</v>
      </c>
      <c r="B22" s="33" t="s">
        <v>31</v>
      </c>
      <c r="C22" s="33" t="s">
        <v>44</v>
      </c>
      <c r="D22" s="29">
        <v>2.2000000000000002</v>
      </c>
      <c r="E22" s="38">
        <f>2055+1598.5</f>
        <v>3653.5</v>
      </c>
      <c r="F22" s="38">
        <v>4053.5</v>
      </c>
      <c r="G22" s="22">
        <v>2.2999999999999998</v>
      </c>
      <c r="H22" s="31">
        <f t="shared" si="0"/>
        <v>5.6741087948686318E-4</v>
      </c>
      <c r="I22" s="32">
        <f t="shared" si="1"/>
        <v>1.0454545454545452</v>
      </c>
    </row>
    <row r="23" spans="1:9" ht="19.8" customHeight="1" x14ac:dyDescent="0.3">
      <c r="A23" s="8" t="s">
        <v>4</v>
      </c>
      <c r="B23" s="33" t="s">
        <v>32</v>
      </c>
      <c r="C23" s="33" t="s">
        <v>21</v>
      </c>
      <c r="D23" s="22">
        <f>SUM(D24:D27)</f>
        <v>6934.3</v>
      </c>
      <c r="E23" s="22">
        <f t="shared" ref="E23:G23" si="7">SUM(E24:E26)</f>
        <v>508491.6</v>
      </c>
      <c r="F23" s="22">
        <f t="shared" si="7"/>
        <v>526628.80000000005</v>
      </c>
      <c r="G23" s="22">
        <f t="shared" si="7"/>
        <v>9786.7000000000007</v>
      </c>
      <c r="H23" s="31">
        <f t="shared" si="0"/>
        <v>1.8583677915070349E-2</v>
      </c>
      <c r="I23" s="32">
        <f t="shared" si="1"/>
        <v>1.4113464949598373</v>
      </c>
    </row>
    <row r="24" spans="1:9" ht="21.6" customHeight="1" x14ac:dyDescent="0.3">
      <c r="A24" s="2" t="s">
        <v>46</v>
      </c>
      <c r="B24" s="33" t="s">
        <v>32</v>
      </c>
      <c r="C24" s="33" t="s">
        <v>20</v>
      </c>
      <c r="D24" s="29">
        <v>1303.5999999999999</v>
      </c>
      <c r="E24" s="38">
        <f>10351+1800</f>
        <v>12151</v>
      </c>
      <c r="F24" s="38">
        <v>17351</v>
      </c>
      <c r="G24" s="22">
        <v>1647.4</v>
      </c>
      <c r="H24" s="31">
        <f t="shared" si="0"/>
        <v>9.4945536280329673E-2</v>
      </c>
      <c r="I24" s="32">
        <f t="shared" si="1"/>
        <v>1.2637312058913779</v>
      </c>
    </row>
    <row r="25" spans="1:9" ht="21.6" customHeight="1" x14ac:dyDescent="0.3">
      <c r="A25" s="2" t="s">
        <v>47</v>
      </c>
      <c r="B25" s="33" t="s">
        <v>32</v>
      </c>
      <c r="C25" s="33" t="s">
        <v>29</v>
      </c>
      <c r="D25" s="29">
        <v>0</v>
      </c>
      <c r="E25" s="38">
        <v>344105.8</v>
      </c>
      <c r="F25" s="38">
        <v>355824.6</v>
      </c>
      <c r="G25" s="22">
        <v>2130.6</v>
      </c>
      <c r="H25" s="31">
        <f t="shared" si="0"/>
        <v>5.9877816204950418E-3</v>
      </c>
      <c r="I25" s="32" t="e">
        <f t="shared" si="1"/>
        <v>#DIV/0!</v>
      </c>
    </row>
    <row r="26" spans="1:9" ht="21.6" customHeight="1" x14ac:dyDescent="0.3">
      <c r="A26" s="2" t="s">
        <v>48</v>
      </c>
      <c r="B26" s="33" t="s">
        <v>32</v>
      </c>
      <c r="C26" s="33" t="s">
        <v>30</v>
      </c>
      <c r="D26" s="29">
        <v>5615</v>
      </c>
      <c r="E26" s="38">
        <v>152234.79999999999</v>
      </c>
      <c r="F26" s="38">
        <v>153453.20000000001</v>
      </c>
      <c r="G26" s="22">
        <v>6008.7</v>
      </c>
      <c r="H26" s="31">
        <f t="shared" si="0"/>
        <v>3.9156563694989738E-2</v>
      </c>
      <c r="I26" s="32">
        <f t="shared" si="1"/>
        <v>1.0701157613535173</v>
      </c>
    </row>
    <row r="27" spans="1:9" ht="39.6" customHeight="1" x14ac:dyDescent="0.3">
      <c r="A27" s="2" t="s">
        <v>80</v>
      </c>
      <c r="B27" s="33" t="s">
        <v>32</v>
      </c>
      <c r="C27" s="33" t="s">
        <v>32</v>
      </c>
      <c r="D27" s="29">
        <v>15.7</v>
      </c>
      <c r="E27" s="38">
        <v>0</v>
      </c>
      <c r="F27" s="25">
        <v>0</v>
      </c>
      <c r="G27" s="22"/>
      <c r="H27" s="31"/>
      <c r="I27" s="32"/>
    </row>
    <row r="28" spans="1:9" ht="15.6" x14ac:dyDescent="0.3">
      <c r="A28" s="8" t="s">
        <v>5</v>
      </c>
      <c r="B28" s="33" t="s">
        <v>33</v>
      </c>
      <c r="C28" s="33" t="s">
        <v>21</v>
      </c>
      <c r="D28" s="22">
        <f>SUM(D29:D30)</f>
        <v>0</v>
      </c>
      <c r="E28" s="22">
        <f t="shared" ref="E28:G28" si="8">SUM(E29:E30)</f>
        <v>428.3</v>
      </c>
      <c r="F28" s="22">
        <f t="shared" si="8"/>
        <v>428.3</v>
      </c>
      <c r="G28" s="22">
        <f t="shared" si="8"/>
        <v>0</v>
      </c>
      <c r="H28" s="31">
        <f t="shared" si="0"/>
        <v>0</v>
      </c>
      <c r="I28" s="32" t="e">
        <f t="shared" si="1"/>
        <v>#DIV/0!</v>
      </c>
    </row>
    <row r="29" spans="1:9" ht="31.8" customHeight="1" x14ac:dyDescent="0.3">
      <c r="A29" s="2" t="s">
        <v>49</v>
      </c>
      <c r="B29" s="33" t="s">
        <v>33</v>
      </c>
      <c r="C29" s="33" t="s">
        <v>30</v>
      </c>
      <c r="D29" s="29">
        <v>0</v>
      </c>
      <c r="E29" s="38">
        <v>108.3</v>
      </c>
      <c r="F29" s="38">
        <v>108.3</v>
      </c>
      <c r="G29" s="22"/>
      <c r="H29" s="31">
        <f t="shared" si="0"/>
        <v>0</v>
      </c>
      <c r="I29" s="32"/>
    </row>
    <row r="30" spans="1:9" ht="31.2" x14ac:dyDescent="0.3">
      <c r="A30" s="2" t="s">
        <v>50</v>
      </c>
      <c r="B30" s="33" t="s">
        <v>33</v>
      </c>
      <c r="C30" s="33" t="s">
        <v>32</v>
      </c>
      <c r="D30" s="29">
        <v>0</v>
      </c>
      <c r="E30" s="38">
        <v>320</v>
      </c>
      <c r="F30" s="38">
        <v>320</v>
      </c>
      <c r="G30" s="22"/>
      <c r="H30" s="31">
        <f t="shared" si="0"/>
        <v>0</v>
      </c>
      <c r="I30" s="32" t="e">
        <f t="shared" si="1"/>
        <v>#DIV/0!</v>
      </c>
    </row>
    <row r="31" spans="1:9" ht="15.6" x14ac:dyDescent="0.3">
      <c r="A31" s="8" t="s">
        <v>6</v>
      </c>
      <c r="B31" s="33" t="s">
        <v>34</v>
      </c>
      <c r="C31" s="33" t="s">
        <v>21</v>
      </c>
      <c r="D31" s="22">
        <f>SUM(D32:D36)</f>
        <v>241366.19999999998</v>
      </c>
      <c r="E31" s="22">
        <f t="shared" ref="E31:G31" si="9">SUM(E32:E36)</f>
        <v>1260520.56935</v>
      </c>
      <c r="F31" s="22">
        <f t="shared" si="9"/>
        <v>1262306.8999999999</v>
      </c>
      <c r="G31" s="22">
        <f t="shared" si="9"/>
        <v>261127.59999999998</v>
      </c>
      <c r="H31" s="31">
        <f t="shared" si="0"/>
        <v>0.20686538273695565</v>
      </c>
      <c r="I31" s="32">
        <f t="shared" si="1"/>
        <v>1.0818731040220213</v>
      </c>
    </row>
    <row r="32" spans="1:9" ht="18" x14ac:dyDescent="0.3">
      <c r="A32" s="2" t="s">
        <v>51</v>
      </c>
      <c r="B32" s="33" t="s">
        <v>34</v>
      </c>
      <c r="C32" s="33" t="s">
        <v>20</v>
      </c>
      <c r="D32" s="29">
        <v>78627.3</v>
      </c>
      <c r="E32" s="38">
        <f>423804.3-692</f>
        <v>423112.3</v>
      </c>
      <c r="F32" s="38">
        <f>423804.3-692</f>
        <v>423112.3</v>
      </c>
      <c r="G32" s="22">
        <v>89452</v>
      </c>
      <c r="H32" s="31">
        <f t="shared" si="0"/>
        <v>0.21141432191879084</v>
      </c>
      <c r="I32" s="32">
        <f t="shared" si="1"/>
        <v>1.1376710124854852</v>
      </c>
    </row>
    <row r="33" spans="1:9" ht="18" x14ac:dyDescent="0.3">
      <c r="A33" s="2" t="s">
        <v>52</v>
      </c>
      <c r="B33" s="33" t="s">
        <v>34</v>
      </c>
      <c r="C33" s="33" t="s">
        <v>29</v>
      </c>
      <c r="D33" s="29">
        <v>149329.29999999999</v>
      </c>
      <c r="E33" s="38">
        <f>761998.4-669.8</f>
        <v>761328.6</v>
      </c>
      <c r="F33" s="38">
        <f>761998.4-669.8</f>
        <v>761328.6</v>
      </c>
      <c r="G33" s="22">
        <v>155972.79999999999</v>
      </c>
      <c r="H33" s="31">
        <f t="shared" si="0"/>
        <v>0.20486922466855967</v>
      </c>
      <c r="I33" s="32">
        <f t="shared" si="1"/>
        <v>1.0444889248124782</v>
      </c>
    </row>
    <row r="34" spans="1:9" ht="21.6" customHeight="1" x14ac:dyDescent="0.3">
      <c r="A34" s="2" t="s">
        <v>53</v>
      </c>
      <c r="B34" s="33" t="s">
        <v>34</v>
      </c>
      <c r="C34" s="33" t="s">
        <v>30</v>
      </c>
      <c r="D34" s="29">
        <v>6244.8</v>
      </c>
      <c r="E34" s="38">
        <f>37697.36935</f>
        <v>37697.369350000001</v>
      </c>
      <c r="F34" s="38">
        <v>37547.4</v>
      </c>
      <c r="G34" s="22">
        <v>8264.7999999999993</v>
      </c>
      <c r="H34" s="31">
        <f t="shared" si="0"/>
        <v>0.22011643948715487</v>
      </c>
      <c r="I34" s="32">
        <f t="shared" si="1"/>
        <v>1.3234691263130924</v>
      </c>
    </row>
    <row r="35" spans="1:9" ht="18" x14ac:dyDescent="0.3">
      <c r="A35" s="2" t="s">
        <v>54</v>
      </c>
      <c r="B35" s="33" t="s">
        <v>34</v>
      </c>
      <c r="C35" s="33" t="s">
        <v>34</v>
      </c>
      <c r="D35" s="29">
        <v>106.2</v>
      </c>
      <c r="E35" s="38">
        <f>3846.3-3334.3</f>
        <v>512</v>
      </c>
      <c r="F35" s="38">
        <f>3846.3-3334.3</f>
        <v>512</v>
      </c>
      <c r="G35" s="22">
        <v>31.8</v>
      </c>
      <c r="H35" s="31">
        <f t="shared" si="0"/>
        <v>6.2109375000000001E-2</v>
      </c>
      <c r="I35" s="32">
        <f t="shared" si="1"/>
        <v>0.29943502824858759</v>
      </c>
    </row>
    <row r="36" spans="1:9" ht="19.8" customHeight="1" x14ac:dyDescent="0.3">
      <c r="A36" s="2" t="s">
        <v>55</v>
      </c>
      <c r="B36" s="33" t="s">
        <v>34</v>
      </c>
      <c r="C36" s="33" t="s">
        <v>45</v>
      </c>
      <c r="D36" s="29">
        <v>7058.6</v>
      </c>
      <c r="E36" s="38">
        <f>34485.8+3334.3+50.2</f>
        <v>37870.300000000003</v>
      </c>
      <c r="F36" s="38">
        <v>39806.6</v>
      </c>
      <c r="G36" s="22">
        <v>7406.2</v>
      </c>
      <c r="H36" s="31">
        <f t="shared" si="0"/>
        <v>0.1860545738646355</v>
      </c>
      <c r="I36" s="32">
        <f t="shared" si="1"/>
        <v>1.0492448927549372</v>
      </c>
    </row>
    <row r="37" spans="1:9" ht="15.6" x14ac:dyDescent="0.3">
      <c r="A37" s="8" t="s">
        <v>9</v>
      </c>
      <c r="B37" s="33" t="s">
        <v>56</v>
      </c>
      <c r="C37" s="33" t="s">
        <v>21</v>
      </c>
      <c r="D37" s="22">
        <f>SUM(D38)</f>
        <v>24352.799999999999</v>
      </c>
      <c r="E37" s="22">
        <f>SUM(E38+E39)</f>
        <v>113855.90000000001</v>
      </c>
      <c r="F37" s="22">
        <f>SUM(F38+F39)</f>
        <v>115065.90000000001</v>
      </c>
      <c r="G37" s="22">
        <f>SUM(G38+G39)</f>
        <v>30378.400000000001</v>
      </c>
      <c r="H37" s="31">
        <f t="shared" si="0"/>
        <v>0.26400871152965388</v>
      </c>
      <c r="I37" s="32">
        <f t="shared" si="1"/>
        <v>1.2474294536973163</v>
      </c>
    </row>
    <row r="38" spans="1:9" ht="18" x14ac:dyDescent="0.3">
      <c r="A38" s="12" t="s">
        <v>57</v>
      </c>
      <c r="B38" s="34" t="s">
        <v>56</v>
      </c>
      <c r="C38" s="34" t="s">
        <v>20</v>
      </c>
      <c r="D38" s="29">
        <v>24352.799999999999</v>
      </c>
      <c r="E38" s="39">
        <f>110801.3-185.2-2055</f>
        <v>108561.1</v>
      </c>
      <c r="F38" s="39">
        <v>109771.1</v>
      </c>
      <c r="G38" s="22">
        <v>29536.400000000001</v>
      </c>
      <c r="H38" s="31">
        <f t="shared" si="0"/>
        <v>0.26907264298162265</v>
      </c>
      <c r="I38" s="32">
        <f t="shared" si="1"/>
        <v>1.2128543740350186</v>
      </c>
    </row>
    <row r="39" spans="1:9" ht="31.2" x14ac:dyDescent="0.3">
      <c r="A39" s="12" t="s">
        <v>79</v>
      </c>
      <c r="B39" s="34" t="s">
        <v>56</v>
      </c>
      <c r="C39" s="34" t="s">
        <v>31</v>
      </c>
      <c r="D39" s="29">
        <v>0</v>
      </c>
      <c r="E39" s="39">
        <f>5109.6+185.2</f>
        <v>5294.8</v>
      </c>
      <c r="F39" s="39">
        <f>5109.6+185.2</f>
        <v>5294.8</v>
      </c>
      <c r="G39" s="22">
        <v>842</v>
      </c>
      <c r="H39" s="31"/>
      <c r="I39" s="32" t="e">
        <f t="shared" si="1"/>
        <v>#DIV/0!</v>
      </c>
    </row>
    <row r="40" spans="1:9" ht="15.6" x14ac:dyDescent="0.3">
      <c r="A40" s="13" t="s">
        <v>10</v>
      </c>
      <c r="B40" s="30" t="s">
        <v>45</v>
      </c>
      <c r="C40" s="30" t="s">
        <v>21</v>
      </c>
      <c r="D40" s="22">
        <f>SUM(D41:D42)</f>
        <v>0</v>
      </c>
      <c r="E40" s="22">
        <f t="shared" ref="E40:G40" si="10">SUM(E41:E42)</f>
        <v>1032</v>
      </c>
      <c r="F40" s="22">
        <f t="shared" si="10"/>
        <v>2582</v>
      </c>
      <c r="G40" s="22">
        <f t="shared" si="10"/>
        <v>0</v>
      </c>
      <c r="H40" s="31">
        <f t="shared" si="0"/>
        <v>0</v>
      </c>
      <c r="I40" s="32" t="e">
        <f t="shared" si="1"/>
        <v>#DIV/0!</v>
      </c>
    </row>
    <row r="41" spans="1:9" ht="31.2" x14ac:dyDescent="0.3">
      <c r="A41" s="12" t="s">
        <v>61</v>
      </c>
      <c r="B41" s="30" t="s">
        <v>45</v>
      </c>
      <c r="C41" s="30" t="s">
        <v>34</v>
      </c>
      <c r="D41" s="29">
        <v>0</v>
      </c>
      <c r="E41" s="38">
        <v>772</v>
      </c>
      <c r="F41" s="38">
        <v>772</v>
      </c>
      <c r="G41" s="22"/>
      <c r="H41" s="31">
        <f t="shared" si="0"/>
        <v>0</v>
      </c>
      <c r="I41" s="32" t="e">
        <f t="shared" si="1"/>
        <v>#DIV/0!</v>
      </c>
    </row>
    <row r="42" spans="1:9" ht="22.2" customHeight="1" x14ac:dyDescent="0.3">
      <c r="A42" s="14" t="s">
        <v>62</v>
      </c>
      <c r="B42" s="30" t="s">
        <v>45</v>
      </c>
      <c r="C42" s="30" t="s">
        <v>45</v>
      </c>
      <c r="D42" s="29">
        <v>0</v>
      </c>
      <c r="E42" s="38">
        <v>260</v>
      </c>
      <c r="F42" s="38">
        <v>1810</v>
      </c>
      <c r="G42" s="22"/>
      <c r="H42" s="31">
        <f t="shared" si="0"/>
        <v>0</v>
      </c>
      <c r="I42" s="32"/>
    </row>
    <row r="43" spans="1:9" ht="15.6" x14ac:dyDescent="0.3">
      <c r="A43" s="15" t="s">
        <v>7</v>
      </c>
      <c r="B43" s="35" t="s">
        <v>40</v>
      </c>
      <c r="C43" s="35" t="s">
        <v>21</v>
      </c>
      <c r="D43" s="24">
        <f>SUM(D44:D47)</f>
        <v>16350.3</v>
      </c>
      <c r="E43" s="24">
        <f t="shared" ref="E43:G43" si="11">SUM(E44:E47)</f>
        <v>82686.099999999991</v>
      </c>
      <c r="F43" s="24">
        <f t="shared" si="11"/>
        <v>82806.099999999991</v>
      </c>
      <c r="G43" s="24">
        <f t="shared" si="11"/>
        <v>6167.7</v>
      </c>
      <c r="H43" s="31">
        <f t="shared" si="0"/>
        <v>7.4483643113248912E-2</v>
      </c>
      <c r="I43" s="32">
        <f t="shared" si="1"/>
        <v>0.37722243628557273</v>
      </c>
    </row>
    <row r="44" spans="1:9" ht="18" x14ac:dyDescent="0.3">
      <c r="A44" s="12" t="s">
        <v>58</v>
      </c>
      <c r="B44" s="35" t="s">
        <v>40</v>
      </c>
      <c r="C44" s="35" t="s">
        <v>20</v>
      </c>
      <c r="D44" s="29">
        <v>2602.9</v>
      </c>
      <c r="E44" s="38">
        <f>12087.5+2000</f>
        <v>14087.5</v>
      </c>
      <c r="F44" s="38">
        <v>14074.3</v>
      </c>
      <c r="G44" s="24">
        <v>3165.1</v>
      </c>
      <c r="H44" s="31">
        <f t="shared" si="0"/>
        <v>0.22488507421328238</v>
      </c>
      <c r="I44" s="32">
        <f t="shared" si="1"/>
        <v>1.2159898574666717</v>
      </c>
    </row>
    <row r="45" spans="1:9" ht="22.8" customHeight="1" x14ac:dyDescent="0.3">
      <c r="A45" s="12" t="s">
        <v>59</v>
      </c>
      <c r="B45" s="35" t="s">
        <v>40</v>
      </c>
      <c r="C45" s="35" t="s">
        <v>30</v>
      </c>
      <c r="D45" s="29">
        <v>11176.7</v>
      </c>
      <c r="E45" s="38">
        <v>67646.7</v>
      </c>
      <c r="F45" s="38">
        <v>67659.899999999994</v>
      </c>
      <c r="G45" s="24">
        <v>2802.6</v>
      </c>
      <c r="H45" s="31">
        <f t="shared" si="0"/>
        <v>4.1421876177765563E-2</v>
      </c>
      <c r="I45" s="32">
        <f t="shared" si="1"/>
        <v>0.25075380031673034</v>
      </c>
    </row>
    <row r="46" spans="1:9" ht="18" x14ac:dyDescent="0.3">
      <c r="A46" s="12" t="s">
        <v>60</v>
      </c>
      <c r="B46" s="35" t="s">
        <v>40</v>
      </c>
      <c r="C46" s="35" t="s">
        <v>31</v>
      </c>
      <c r="D46" s="29">
        <v>2550.6999999999998</v>
      </c>
      <c r="E46" s="38">
        <v>951.9</v>
      </c>
      <c r="F46" s="38">
        <v>951.9</v>
      </c>
      <c r="G46" s="24">
        <v>87</v>
      </c>
      <c r="H46" s="31">
        <f t="shared" si="0"/>
        <v>9.1396155058304451E-2</v>
      </c>
      <c r="I46" s="32">
        <f t="shared" si="1"/>
        <v>3.410828400047046E-2</v>
      </c>
    </row>
    <row r="47" spans="1:9" ht="31.2" x14ac:dyDescent="0.3">
      <c r="A47" s="12" t="s">
        <v>70</v>
      </c>
      <c r="B47" s="35" t="s">
        <v>40</v>
      </c>
      <c r="C47" s="35" t="s">
        <v>33</v>
      </c>
      <c r="D47" s="29">
        <v>20</v>
      </c>
      <c r="E47" s="24">
        <v>0</v>
      </c>
      <c r="F47" s="38">
        <v>120</v>
      </c>
      <c r="G47" s="24">
        <v>113</v>
      </c>
      <c r="H47" s="31">
        <f t="shared" si="0"/>
        <v>0.94166666666666665</v>
      </c>
      <c r="I47" s="32">
        <f t="shared" si="1"/>
        <v>5.65</v>
      </c>
    </row>
    <row r="48" spans="1:9" ht="15.6" x14ac:dyDescent="0.3">
      <c r="A48" s="15" t="s">
        <v>8</v>
      </c>
      <c r="B48" s="35" t="s">
        <v>35</v>
      </c>
      <c r="C48" s="35" t="s">
        <v>21</v>
      </c>
      <c r="D48" s="24">
        <f>SUM(D49:D51)</f>
        <v>12405.9</v>
      </c>
      <c r="E48" s="24">
        <f t="shared" ref="E48:G48" si="12">SUM(E49:E51)</f>
        <v>59214.5</v>
      </c>
      <c r="F48" s="24">
        <f t="shared" si="12"/>
        <v>59714.512000000002</v>
      </c>
      <c r="G48" s="24">
        <f t="shared" si="12"/>
        <v>13235.400000000001</v>
      </c>
      <c r="H48" s="31">
        <f t="shared" si="0"/>
        <v>0.22164461462902019</v>
      </c>
      <c r="I48" s="32">
        <f t="shared" si="1"/>
        <v>1.0668633472783113</v>
      </c>
    </row>
    <row r="49" spans="1:9" ht="18" x14ac:dyDescent="0.3">
      <c r="A49" s="12" t="s">
        <v>63</v>
      </c>
      <c r="B49" s="35" t="s">
        <v>35</v>
      </c>
      <c r="C49" s="35" t="s">
        <v>29</v>
      </c>
      <c r="D49" s="29">
        <v>12009.2</v>
      </c>
      <c r="E49" s="38">
        <f>53002.488-50.2-19588</f>
        <v>33364.288</v>
      </c>
      <c r="F49" s="38">
        <v>33864.300000000003</v>
      </c>
      <c r="G49" s="24">
        <v>7896.2</v>
      </c>
      <c r="H49" s="31">
        <f t="shared" si="0"/>
        <v>0.23317180629748729</v>
      </c>
      <c r="I49" s="32">
        <f t="shared" si="1"/>
        <v>0.65751257369350158</v>
      </c>
    </row>
    <row r="50" spans="1:9" ht="18" x14ac:dyDescent="0.3">
      <c r="A50" s="12" t="s">
        <v>64</v>
      </c>
      <c r="B50" s="35" t="s">
        <v>35</v>
      </c>
      <c r="C50" s="35" t="s">
        <v>30</v>
      </c>
      <c r="D50" s="29">
        <v>8.8000000000000007</v>
      </c>
      <c r="E50" s="38">
        <f>1788.112+19588</f>
        <v>21376.112000000001</v>
      </c>
      <c r="F50" s="38">
        <f>1788.112+19588</f>
        <v>21376.112000000001</v>
      </c>
      <c r="G50" s="24">
        <v>4740</v>
      </c>
      <c r="H50" s="31">
        <f t="shared" si="0"/>
        <v>0.22174285014973724</v>
      </c>
      <c r="I50" s="32">
        <f t="shared" si="1"/>
        <v>538.63636363636363</v>
      </c>
    </row>
    <row r="51" spans="1:9" ht="31.2" x14ac:dyDescent="0.3">
      <c r="A51" s="12" t="s">
        <v>65</v>
      </c>
      <c r="B51" s="35" t="s">
        <v>35</v>
      </c>
      <c r="C51" s="35" t="s">
        <v>32</v>
      </c>
      <c r="D51" s="29">
        <v>387.9</v>
      </c>
      <c r="E51" s="38">
        <v>4474.1000000000004</v>
      </c>
      <c r="F51" s="38">
        <v>4474.1000000000004</v>
      </c>
      <c r="G51" s="24">
        <v>599.20000000000005</v>
      </c>
      <c r="H51" s="31">
        <f t="shared" si="0"/>
        <v>0.13392637625444223</v>
      </c>
      <c r="I51" s="32">
        <f t="shared" si="1"/>
        <v>1.5447280226862596</v>
      </c>
    </row>
    <row r="52" spans="1:9" ht="15.6" x14ac:dyDescent="0.3">
      <c r="A52" s="15" t="s">
        <v>11</v>
      </c>
      <c r="B52" s="35" t="s">
        <v>44</v>
      </c>
      <c r="C52" s="35" t="s">
        <v>21</v>
      </c>
      <c r="D52" s="24">
        <f>D53</f>
        <v>1020.6</v>
      </c>
      <c r="E52" s="24">
        <f t="shared" ref="E52:G52" si="13">E53</f>
        <v>4106.6000000000004</v>
      </c>
      <c r="F52" s="24">
        <f t="shared" si="13"/>
        <v>4106.6000000000004</v>
      </c>
      <c r="G52" s="24">
        <f t="shared" si="13"/>
        <v>853</v>
      </c>
      <c r="H52" s="31">
        <f t="shared" si="0"/>
        <v>0.20771441094822965</v>
      </c>
      <c r="I52" s="32">
        <f t="shared" si="1"/>
        <v>0.83578287281990982</v>
      </c>
    </row>
    <row r="53" spans="1:9" ht="31.2" x14ac:dyDescent="0.3">
      <c r="A53" s="12" t="s">
        <v>66</v>
      </c>
      <c r="B53" s="35" t="s">
        <v>44</v>
      </c>
      <c r="C53" s="35" t="s">
        <v>31</v>
      </c>
      <c r="D53" s="29">
        <v>1020.6</v>
      </c>
      <c r="E53" s="24">
        <v>4106.6000000000004</v>
      </c>
      <c r="F53" s="38">
        <f>4106.6</f>
        <v>4106.6000000000004</v>
      </c>
      <c r="G53" s="25">
        <v>853</v>
      </c>
      <c r="H53" s="31">
        <f t="shared" si="0"/>
        <v>0.20771441094822965</v>
      </c>
      <c r="I53" s="32">
        <f t="shared" si="1"/>
        <v>0.83578287281990982</v>
      </c>
    </row>
    <row r="54" spans="1:9" ht="31.2" x14ac:dyDescent="0.3">
      <c r="A54" s="17" t="s">
        <v>12</v>
      </c>
      <c r="B54" s="35" t="s">
        <v>36</v>
      </c>
      <c r="C54" s="35" t="s">
        <v>21</v>
      </c>
      <c r="D54" s="24">
        <f>D55</f>
        <v>0</v>
      </c>
      <c r="E54" s="24">
        <f t="shared" ref="E54:G54" si="14">E55</f>
        <v>1200</v>
      </c>
      <c r="F54" s="24">
        <f t="shared" si="14"/>
        <v>1200</v>
      </c>
      <c r="G54" s="24">
        <f t="shared" si="14"/>
        <v>0</v>
      </c>
      <c r="H54" s="31">
        <f t="shared" ref="H54:H55" si="15">G54/F54</f>
        <v>0</v>
      </c>
      <c r="I54" s="32" t="e">
        <f t="shared" ref="I54:I55" si="16">(G54/D54)</f>
        <v>#DIV/0!</v>
      </c>
    </row>
    <row r="55" spans="1:9" ht="31.2" x14ac:dyDescent="0.3">
      <c r="A55" s="12" t="s">
        <v>67</v>
      </c>
      <c r="B55" s="35" t="s">
        <v>36</v>
      </c>
      <c r="C55" s="35" t="s">
        <v>20</v>
      </c>
      <c r="D55" s="24">
        <v>0</v>
      </c>
      <c r="E55" s="38">
        <v>1200</v>
      </c>
      <c r="F55" s="38">
        <v>1200</v>
      </c>
      <c r="G55" s="24">
        <v>0</v>
      </c>
      <c r="H55" s="31">
        <f t="shared" si="15"/>
        <v>0</v>
      </c>
      <c r="I55" s="32" t="e">
        <f t="shared" si="16"/>
        <v>#DIV/0!</v>
      </c>
    </row>
    <row r="56" spans="1:9" ht="51" hidden="1" customHeight="1" x14ac:dyDescent="0.3">
      <c r="A56" s="17" t="s">
        <v>13</v>
      </c>
      <c r="B56" s="16" t="s">
        <v>39</v>
      </c>
      <c r="C56" s="16" t="s">
        <v>21</v>
      </c>
      <c r="D56" s="28">
        <f>SUM(D57:D59)</f>
        <v>0</v>
      </c>
      <c r="E56" s="28">
        <f t="shared" ref="E56:G56" si="17">SUM(E57:E59)</f>
        <v>0</v>
      </c>
      <c r="F56" s="28">
        <f t="shared" si="17"/>
        <v>0</v>
      </c>
      <c r="G56" s="23">
        <f t="shared" si="17"/>
        <v>0</v>
      </c>
      <c r="H56" s="6" t="e">
        <f t="shared" si="0"/>
        <v>#DIV/0!</v>
      </c>
      <c r="I56" s="4" t="e">
        <f t="shared" si="1"/>
        <v>#DIV/0!</v>
      </c>
    </row>
    <row r="57" spans="1:9" ht="56.4" hidden="1" customHeight="1" x14ac:dyDescent="0.3">
      <c r="A57" s="12" t="s">
        <v>68</v>
      </c>
      <c r="B57" s="10" t="s">
        <v>39</v>
      </c>
      <c r="C57" s="10" t="s">
        <v>20</v>
      </c>
      <c r="D57" s="26"/>
      <c r="E57" s="27"/>
      <c r="F57" s="27"/>
      <c r="G57" s="24"/>
      <c r="H57" s="6" t="e">
        <f t="shared" si="0"/>
        <v>#DIV/0!</v>
      </c>
      <c r="I57" s="4" t="e">
        <f t="shared" si="1"/>
        <v>#DIV/0!</v>
      </c>
    </row>
    <row r="58" spans="1:9" ht="49.8" hidden="1" customHeight="1" x14ac:dyDescent="0.3">
      <c r="A58" s="12" t="s">
        <v>13</v>
      </c>
      <c r="B58" s="10" t="s">
        <v>39</v>
      </c>
      <c r="C58" s="10" t="s">
        <v>29</v>
      </c>
      <c r="D58" s="26"/>
      <c r="E58" s="27"/>
      <c r="F58" s="27"/>
      <c r="G58" s="24"/>
      <c r="H58" s="6" t="e">
        <f t="shared" si="0"/>
        <v>#DIV/0!</v>
      </c>
      <c r="I58" s="4" t="e">
        <f t="shared" si="1"/>
        <v>#DIV/0!</v>
      </c>
    </row>
    <row r="59" spans="1:9" ht="31.2" hidden="1" x14ac:dyDescent="0.3">
      <c r="A59" s="12" t="s">
        <v>69</v>
      </c>
      <c r="B59" s="10" t="s">
        <v>39</v>
      </c>
      <c r="C59" s="10" t="s">
        <v>30</v>
      </c>
      <c r="D59" s="26"/>
      <c r="E59" s="27"/>
      <c r="F59" s="27"/>
      <c r="G59" s="24"/>
      <c r="H59" s="6" t="e">
        <f t="shared" si="0"/>
        <v>#DIV/0!</v>
      </c>
      <c r="I59" s="4" t="e">
        <f t="shared" si="1"/>
        <v>#DIV/0!</v>
      </c>
    </row>
    <row r="62" spans="1:9" x14ac:dyDescent="0.3">
      <c r="A62" t="s">
        <v>14</v>
      </c>
      <c r="G62" s="7">
        <f>G31+G37+G40+G43+G48</f>
        <v>310909.10000000003</v>
      </c>
    </row>
    <row r="63" spans="1:9" x14ac:dyDescent="0.3">
      <c r="A63" t="s">
        <v>15</v>
      </c>
      <c r="G63" s="7">
        <f>G62/G5*100</f>
        <v>65.603308048629856</v>
      </c>
    </row>
  </sheetData>
  <mergeCells count="6">
    <mergeCell ref="A2:I2"/>
    <mergeCell ref="D3:D4"/>
    <mergeCell ref="E3:I3"/>
    <mergeCell ref="A1:I1"/>
    <mergeCell ref="A3:A4"/>
    <mergeCell ref="B3:C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2018-01-19T08:35:03Z</cp:lastPrinted>
  <dcterms:created xsi:type="dcterms:W3CDTF">2006-09-16T00:00:00Z</dcterms:created>
  <dcterms:modified xsi:type="dcterms:W3CDTF">2023-04-26T08:09:24Z</dcterms:modified>
</cp:coreProperties>
</file>